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vács József2\Adatvédelem- közzététel\2023. június Honlap\"/>
    </mc:Choice>
  </mc:AlternateContent>
  <xr:revisionPtr revIDLastSave="0" documentId="13_ncr:1_{CD99EC1D-9755-4137-93E6-ADF6AB0EEBCA}" xr6:coauthVersionLast="47" xr6:coauthVersionMax="47" xr10:uidLastSave="{00000000-0000-0000-0000-000000000000}"/>
  <bookViews>
    <workbookView xWindow="-120" yWindow="-120" windowWidth="19440" windowHeight="15000" tabRatio="928" xr2:uid="{00000000-000D-0000-FFFF-FFFF00000000}"/>
  </bookViews>
  <sheets>
    <sheet name="I. táblázat" sheetId="1" r:id="rId1"/>
    <sheet name="II. táblázat" sheetId="6" r:id="rId2"/>
    <sheet name="III. táblázat" sheetId="5" r:id="rId3"/>
    <sheet name="IV. táblázat" sheetId="4" r:id="rId4"/>
    <sheet name="V. táblázat" sheetId="10" r:id="rId5"/>
    <sheet name="VI. táblázat" sheetId="9" r:id="rId6"/>
    <sheet name="VII. táblázat" sheetId="8" r:id="rId7"/>
    <sheet name="VIII. táblázat" sheetId="7" r:id="rId8"/>
    <sheet name="IX. táblázat" sheetId="13" r:id="rId9"/>
    <sheet name="X. táblázat" sheetId="11" r:id="rId10"/>
    <sheet name="XI. táblázat" sheetId="3" r:id="rId11"/>
  </sheets>
  <definedNames>
    <definedName name="_xlnm._FilterDatabase" localSheetId="7" hidden="1">'VIII. táblázat'!$A$3:$I$63</definedName>
    <definedName name="_xlnm._FilterDatabase" localSheetId="9" hidden="1">'X. táblázat'!$A$3:$N$132</definedName>
    <definedName name="_pr470" localSheetId="3">'IV. táblázat'!$A$2</definedName>
    <definedName name="_pr475" localSheetId="3">'IV. táblázat'!$A$3</definedName>
    <definedName name="_pr497" localSheetId="6">'VII. táblázat'!$A$3</definedName>
    <definedName name="_pr500" localSheetId="6">'VII. táblázat'!$A$4</definedName>
    <definedName name="_pr501" localSheetId="6">'VII. táblázat'!$A$5</definedName>
    <definedName name="_xlnm.Print_Titles" localSheetId="8">'IX. táblázat'!$1:$3</definedName>
    <definedName name="_xlnm.Print_Titles" localSheetId="7">'VIII. táblázat'!$1:$3</definedName>
    <definedName name="_xlnm.Print_Titles" localSheetId="9">'X. táblázat'!$1:$3</definedName>
    <definedName name="_xlnm.Print_Titles" localSheetId="10">'XI. táblázat'!$1:$3</definedName>
    <definedName name="_xlnm.Print_Area" localSheetId="0">'I. táblázat'!$A$1:$E$23</definedName>
    <definedName name="_xlnm.Print_Area" localSheetId="8">'IX. táblázat'!$A$1:$G$108</definedName>
    <definedName name="_xlnm.Print_Area" localSheetId="4">'V. táblázat'!$A$1:$D$12</definedName>
    <definedName name="_xlnm.Print_Area" localSheetId="5">'VI. táblázat'!$A$1:$C$10</definedName>
    <definedName name="_xlnm.Print_Area" localSheetId="9">'X. táblázat'!$A$1:$J$135</definedName>
    <definedName name="_xlnm.Print_Area" localSheetId="10">'XI. táblázat'!$A$1:$P$136</definedName>
  </definedNames>
  <calcPr calcId="181029"/>
</workbook>
</file>

<file path=xl/calcChain.xml><?xml version="1.0" encoding="utf-8"?>
<calcChain xmlns="http://schemas.openxmlformats.org/spreadsheetml/2006/main">
  <c r="E26" i="6" l="1"/>
  <c r="E24" i="6"/>
  <c r="E21" i="6"/>
  <c r="E23" i="1" l="1"/>
  <c r="I135" i="3" l="1"/>
  <c r="L135" i="3" s="1"/>
  <c r="J135" i="3"/>
  <c r="K135" i="3" s="1"/>
  <c r="P135" i="3"/>
  <c r="I136" i="3"/>
  <c r="P136" i="3" l="1"/>
  <c r="L136" i="3"/>
  <c r="J136" i="3"/>
  <c r="K136" i="3" s="1"/>
  <c r="P134" i="3" l="1"/>
  <c r="J134" i="3"/>
  <c r="K134" i="3" s="1"/>
  <c r="I134" i="3"/>
  <c r="L134" i="3" s="1"/>
  <c r="P133" i="3"/>
  <c r="P132" i="3"/>
  <c r="P108" i="3"/>
  <c r="P105" i="3"/>
  <c r="P17" i="3"/>
  <c r="P16" i="3"/>
  <c r="P15" i="3"/>
  <c r="P9" i="3"/>
  <c r="G108" i="13"/>
  <c r="I65" i="7"/>
  <c r="I64" i="7" l="1"/>
  <c r="G107" i="13" l="1"/>
  <c r="H134" i="11"/>
  <c r="J133" i="3"/>
  <c r="K133" i="3" s="1"/>
  <c r="I133" i="3"/>
  <c r="L133" i="3" s="1"/>
  <c r="H135" i="11" l="1"/>
  <c r="G105" i="13" l="1"/>
  <c r="G106" i="13"/>
  <c r="I63" i="7" l="1"/>
  <c r="H77" i="11" l="1"/>
  <c r="H78" i="11"/>
  <c r="H79" i="11"/>
  <c r="H80" i="11"/>
  <c r="H29" i="11" l="1"/>
  <c r="H133" i="11" l="1"/>
  <c r="P131" i="3" l="1"/>
  <c r="I62" i="7"/>
  <c r="J132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5" i="3"/>
  <c r="J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5" i="3"/>
  <c r="I4" i="3"/>
  <c r="K132" i="3" l="1"/>
  <c r="L132" i="3"/>
  <c r="K131" i="3"/>
  <c r="L131" i="3"/>
  <c r="K130" i="3"/>
  <c r="L130" i="3"/>
  <c r="L128" i="3"/>
  <c r="L127" i="3"/>
  <c r="L126" i="3"/>
  <c r="L125" i="3"/>
  <c r="L123" i="3"/>
  <c r="K119" i="3"/>
  <c r="K118" i="3"/>
  <c r="L118" i="3"/>
  <c r="L117" i="3"/>
  <c r="L115" i="3"/>
  <c r="L114" i="3"/>
  <c r="K113" i="3"/>
  <c r="L113" i="3"/>
  <c r="L112" i="3"/>
  <c r="K111" i="3"/>
  <c r="L109" i="3"/>
  <c r="L108" i="3"/>
  <c r="K107" i="3"/>
  <c r="K106" i="3"/>
  <c r="L106" i="3"/>
  <c r="L105" i="3"/>
  <c r="L103" i="3"/>
  <c r="K102" i="3"/>
  <c r="L102" i="3"/>
  <c r="L100" i="3"/>
  <c r="K98" i="3"/>
  <c r="L98" i="3"/>
  <c r="L97" i="3"/>
  <c r="K96" i="3"/>
  <c r="L96" i="3"/>
  <c r="L95" i="3"/>
  <c r="L94" i="3"/>
  <c r="L93" i="3"/>
  <c r="L92" i="3"/>
  <c r="L89" i="3"/>
  <c r="L88" i="3"/>
  <c r="L87" i="3"/>
  <c r="L86" i="3"/>
  <c r="L85" i="3"/>
  <c r="L84" i="3"/>
  <c r="K83" i="3"/>
  <c r="L83" i="3"/>
  <c r="L80" i="3"/>
  <c r="L77" i="3"/>
  <c r="L76" i="3"/>
  <c r="K74" i="3"/>
  <c r="L74" i="3"/>
  <c r="L73" i="3"/>
  <c r="L72" i="3"/>
  <c r="L71" i="3"/>
  <c r="L69" i="3"/>
  <c r="L67" i="3"/>
  <c r="L65" i="3"/>
  <c r="K63" i="3"/>
  <c r="L63" i="3"/>
  <c r="L61" i="3"/>
  <c r="L59" i="3"/>
  <c r="L57" i="3"/>
  <c r="L55" i="3"/>
  <c r="L53" i="3"/>
  <c r="K51" i="3"/>
  <c r="L51" i="3"/>
  <c r="L49" i="3"/>
  <c r="K47" i="3"/>
  <c r="K46" i="3"/>
  <c r="L46" i="3"/>
  <c r="L45" i="3"/>
  <c r="L43" i="3"/>
  <c r="K42" i="3"/>
  <c r="L42" i="3"/>
  <c r="L40" i="3"/>
  <c r="K39" i="3"/>
  <c r="L38" i="3"/>
  <c r="K36" i="3"/>
  <c r="L36" i="3"/>
  <c r="L35" i="3"/>
  <c r="K34" i="3"/>
  <c r="L34" i="3"/>
  <c r="L33" i="3"/>
  <c r="L32" i="3"/>
  <c r="L31" i="3"/>
  <c r="K30" i="3"/>
  <c r="L30" i="3"/>
  <c r="K28" i="3"/>
  <c r="L28" i="3"/>
  <c r="L27" i="3"/>
  <c r="K26" i="3"/>
  <c r="L26" i="3"/>
  <c r="L25" i="3"/>
  <c r="L23" i="3"/>
  <c r="L22" i="3"/>
  <c r="K20" i="3"/>
  <c r="L20" i="3"/>
  <c r="K19" i="3"/>
  <c r="L19" i="3"/>
  <c r="K18" i="3"/>
  <c r="L18" i="3"/>
  <c r="L17" i="3"/>
  <c r="L16" i="3"/>
  <c r="K15" i="3"/>
  <c r="L15" i="3"/>
  <c r="L14" i="3"/>
  <c r="L13" i="3"/>
  <c r="K12" i="3"/>
  <c r="K11" i="3"/>
  <c r="L11" i="3"/>
  <c r="L10" i="3"/>
  <c r="K9" i="3"/>
  <c r="K8" i="3"/>
  <c r="K7" i="3"/>
  <c r="L7" i="3"/>
  <c r="K6" i="3"/>
  <c r="K5" i="3"/>
  <c r="L5" i="3"/>
  <c r="L111" i="3"/>
  <c r="L120" i="3"/>
  <c r="L129" i="3"/>
  <c r="K4" i="3"/>
  <c r="L4" i="3"/>
  <c r="D22" i="7"/>
  <c r="D21" i="7"/>
  <c r="D20" i="7"/>
  <c r="D19" i="7"/>
  <c r="D15" i="7"/>
  <c r="D12" i="7"/>
  <c r="D11" i="7"/>
  <c r="G55" i="13"/>
  <c r="I61" i="7"/>
  <c r="G104" i="13"/>
  <c r="H132" i="11"/>
  <c r="G39" i="13"/>
  <c r="G38" i="13"/>
  <c r="G87" i="13"/>
  <c r="G86" i="13"/>
  <c r="G85" i="13"/>
  <c r="G84" i="13"/>
  <c r="G83" i="13"/>
  <c r="G82" i="13"/>
  <c r="G81" i="13"/>
  <c r="G80" i="13"/>
  <c r="G79" i="13"/>
  <c r="G76" i="13"/>
  <c r="G73" i="13"/>
  <c r="G72" i="13"/>
  <c r="G71" i="13"/>
  <c r="G70" i="13"/>
  <c r="G68" i="13"/>
  <c r="G66" i="13"/>
  <c r="G65" i="13"/>
  <c r="G63" i="13"/>
  <c r="G52" i="13"/>
  <c r="G40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K108" i="3"/>
  <c r="L121" i="3"/>
  <c r="L110" i="3"/>
  <c r="L104" i="3"/>
  <c r="L90" i="3"/>
  <c r="L82" i="3"/>
  <c r="L78" i="3"/>
  <c r="L75" i="3"/>
  <c r="L44" i="3"/>
  <c r="L24" i="3"/>
  <c r="L9" i="3"/>
  <c r="K129" i="3"/>
  <c r="K127" i="3"/>
  <c r="K125" i="3"/>
  <c r="K123" i="3"/>
  <c r="K120" i="3"/>
  <c r="K117" i="3"/>
  <c r="K114" i="3"/>
  <c r="K112" i="3"/>
  <c r="K109" i="3"/>
  <c r="K105" i="3"/>
  <c r="K104" i="3"/>
  <c r="K101" i="3"/>
  <c r="K92" i="3"/>
  <c r="K91" i="3"/>
  <c r="K88" i="3"/>
  <c r="K87" i="3"/>
  <c r="K86" i="3"/>
  <c r="K82" i="3"/>
  <c r="K81" i="3"/>
  <c r="K80" i="3"/>
  <c r="K78" i="3"/>
  <c r="K72" i="3"/>
  <c r="K70" i="3"/>
  <c r="K68" i="3"/>
  <c r="K66" i="3"/>
  <c r="K64" i="3"/>
  <c r="K62" i="3"/>
  <c r="K60" i="3"/>
  <c r="K57" i="3"/>
  <c r="K55" i="3"/>
  <c r="K54" i="3"/>
  <c r="K52" i="3"/>
  <c r="K49" i="3"/>
  <c r="K48" i="3"/>
  <c r="K45" i="3"/>
  <c r="K38" i="3"/>
  <c r="K33" i="3"/>
  <c r="K25" i="3"/>
  <c r="K22" i="3"/>
  <c r="K17" i="3"/>
  <c r="H116" i="11"/>
  <c r="H108" i="11"/>
  <c r="K122" i="3"/>
  <c r="K115" i="3"/>
  <c r="K110" i="3"/>
  <c r="K103" i="3"/>
  <c r="K100" i="3"/>
  <c r="K99" i="3"/>
  <c r="K97" i="3"/>
  <c r="K95" i="3"/>
  <c r="K93" i="3"/>
  <c r="K89" i="3"/>
  <c r="K85" i="3"/>
  <c r="K79" i="3"/>
  <c r="K76" i="3"/>
  <c r="K75" i="3"/>
  <c r="K69" i="3"/>
  <c r="K67" i="3"/>
  <c r="K61" i="3"/>
  <c r="K58" i="3"/>
  <c r="K56" i="3"/>
  <c r="K53" i="3"/>
  <c r="K50" i="3"/>
  <c r="K43" i="3"/>
  <c r="K41" i="3"/>
  <c r="K32" i="3"/>
  <c r="K24" i="3"/>
  <c r="K16" i="3"/>
  <c r="K14" i="3"/>
  <c r="K13" i="3"/>
  <c r="K10" i="3"/>
  <c r="L122" i="3"/>
  <c r="L116" i="3"/>
  <c r="L107" i="3"/>
  <c r="L101" i="3"/>
  <c r="L99" i="3"/>
  <c r="L79" i="3"/>
  <c r="L124" i="3"/>
  <c r="L91" i="3"/>
  <c r="L81" i="3"/>
  <c r="L70" i="3"/>
  <c r="L68" i="3"/>
  <c r="L66" i="3"/>
  <c r="L64" i="3"/>
  <c r="L62" i="3"/>
  <c r="L60" i="3"/>
  <c r="L58" i="3"/>
  <c r="L56" i="3"/>
  <c r="L54" i="3"/>
  <c r="L52" i="3"/>
  <c r="L50" i="3"/>
  <c r="L48" i="3"/>
  <c r="L41" i="3"/>
  <c r="L39" i="3"/>
  <c r="L37" i="3"/>
  <c r="L29" i="3"/>
  <c r="L21" i="3"/>
  <c r="L12" i="3"/>
  <c r="L8" i="3"/>
  <c r="L6" i="3"/>
  <c r="P98" i="3"/>
  <c r="H98" i="11"/>
  <c r="H87" i="11"/>
  <c r="P86" i="3"/>
  <c r="P80" i="3"/>
  <c r="P79" i="3"/>
  <c r="K44" i="3"/>
  <c r="K121" i="3"/>
  <c r="K84" i="3"/>
  <c r="K40" i="3"/>
  <c r="H4" i="11"/>
  <c r="H5" i="11"/>
  <c r="H6" i="11"/>
  <c r="H7" i="11"/>
  <c r="H8" i="11"/>
  <c r="P4" i="3"/>
  <c r="P5" i="3"/>
  <c r="P6" i="3"/>
  <c r="P7" i="3"/>
  <c r="P8" i="3"/>
  <c r="P10" i="3"/>
  <c r="P11" i="3"/>
  <c r="P12" i="3"/>
  <c r="P13" i="3"/>
  <c r="P14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81" i="3"/>
  <c r="P82" i="3"/>
  <c r="P83" i="3"/>
  <c r="P84" i="3"/>
  <c r="P85" i="3"/>
  <c r="P87" i="3"/>
  <c r="P88" i="3"/>
  <c r="P89" i="3"/>
  <c r="P90" i="3"/>
  <c r="P91" i="3"/>
  <c r="P92" i="3"/>
  <c r="P93" i="3"/>
  <c r="P94" i="3"/>
  <c r="P95" i="3"/>
  <c r="P96" i="3"/>
  <c r="P97" i="3"/>
  <c r="P99" i="3"/>
  <c r="P100" i="3"/>
  <c r="P101" i="3"/>
  <c r="P102" i="3"/>
  <c r="P103" i="3"/>
  <c r="P104" i="3"/>
  <c r="P106" i="3"/>
  <c r="P107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L47" i="3"/>
  <c r="L119" i="3"/>
  <c r="K21" i="3"/>
  <c r="K23" i="3"/>
  <c r="K27" i="3"/>
  <c r="K29" i="3"/>
  <c r="K31" i="3"/>
  <c r="K35" i="3"/>
  <c r="K37" i="3"/>
  <c r="K59" i="3"/>
  <c r="K65" i="3"/>
  <c r="K71" i="3"/>
  <c r="K73" i="3"/>
  <c r="K77" i="3"/>
  <c r="K90" i="3"/>
  <c r="K94" i="3"/>
  <c r="K116" i="3"/>
  <c r="K124" i="3"/>
  <c r="K126" i="3"/>
  <c r="K128" i="3"/>
  <c r="H9" i="11"/>
  <c r="H10" i="11"/>
  <c r="H11" i="11"/>
  <c r="H12" i="11"/>
  <c r="H13" i="11"/>
  <c r="H14" i="11"/>
  <c r="H15" i="11"/>
  <c r="H17" i="11"/>
  <c r="H16" i="11"/>
  <c r="H18" i="11"/>
  <c r="H20" i="11"/>
  <c r="H19" i="11"/>
  <c r="H21" i="11"/>
  <c r="H22" i="11"/>
  <c r="H23" i="11"/>
  <c r="H24" i="11"/>
  <c r="H25" i="11"/>
  <c r="H26" i="11"/>
  <c r="H27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4" i="11"/>
  <c r="H53" i="11"/>
  <c r="H55" i="11"/>
  <c r="H56" i="11"/>
  <c r="H57" i="11"/>
  <c r="H58" i="11"/>
  <c r="H59" i="11"/>
  <c r="H60" i="11"/>
  <c r="H61" i="11"/>
  <c r="H62" i="11"/>
  <c r="H63" i="11"/>
  <c r="H64" i="11"/>
  <c r="H65" i="11"/>
  <c r="H67" i="11"/>
  <c r="H68" i="11"/>
  <c r="H69" i="11"/>
  <c r="H70" i="11"/>
  <c r="H71" i="11"/>
  <c r="H66" i="11"/>
  <c r="H72" i="11"/>
  <c r="H73" i="11"/>
  <c r="H74" i="11"/>
  <c r="H75" i="11"/>
  <c r="H76" i="11"/>
  <c r="H81" i="11"/>
  <c r="H82" i="11"/>
  <c r="H83" i="11"/>
  <c r="H84" i="11"/>
  <c r="H85" i="11"/>
  <c r="H86" i="11"/>
  <c r="H88" i="11"/>
  <c r="H89" i="11"/>
  <c r="H90" i="11"/>
  <c r="H91" i="11"/>
  <c r="H92" i="11"/>
  <c r="H93" i="11"/>
  <c r="H94" i="11"/>
  <c r="H95" i="11"/>
  <c r="H96" i="11"/>
  <c r="H97" i="11"/>
  <c r="H99" i="11"/>
  <c r="H100" i="11"/>
  <c r="H101" i="11"/>
  <c r="H102" i="11"/>
  <c r="H103" i="11"/>
  <c r="H104" i="11"/>
  <c r="H105" i="11"/>
  <c r="H106" i="11"/>
  <c r="H107" i="11"/>
  <c r="H109" i="11"/>
  <c r="H110" i="11"/>
  <c r="H111" i="11"/>
  <c r="H112" i="11"/>
  <c r="H113" i="11"/>
  <c r="H114" i="11"/>
  <c r="H115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</calcChain>
</file>

<file path=xl/sharedStrings.xml><?xml version="1.0" encoding="utf-8"?>
<sst xmlns="http://schemas.openxmlformats.org/spreadsheetml/2006/main" count="1200" uniqueCount="535">
  <si>
    <t>Sor- szám</t>
  </si>
  <si>
    <t>Megnevezés</t>
  </si>
  <si>
    <t>Mérték- egység</t>
  </si>
  <si>
    <t>1.</t>
  </si>
  <si>
    <t>A fűtési időszak átlaghőmérséklete</t>
  </si>
  <si>
    <t>°C</t>
  </si>
  <si>
    <t>2.</t>
  </si>
  <si>
    <t>Lakossági felhasználók számára értékesített fűtési célú hő</t>
  </si>
  <si>
    <t>GJ</t>
  </si>
  <si>
    <t>3.</t>
  </si>
  <si>
    <t>Lakossági felhasználók számára értékesített használati melegvíz felmelegítésére felhasznált hő</t>
  </si>
  <si>
    <t>5.</t>
  </si>
  <si>
    <t>Egyéb felhasználók számára értékesített hő</t>
  </si>
  <si>
    <t>6.</t>
  </si>
  <si>
    <t>Értékesített villamos energia mennyisége,</t>
  </si>
  <si>
    <t>MWh</t>
  </si>
  <si>
    <t>7.</t>
  </si>
  <si>
    <t>Lakossági felhasználók legalacsonyabb éves fűtési hőfogyasztással rendelkező tizedének átlagos éves fajlagos fogyasztása</t>
  </si>
  <si>
    <t>8.</t>
  </si>
  <si>
    <t>Lakossági felhasználók legmagasabb éves fűtési hőfogyasztással rendelkező tizedének átlagos éves fajlagos fogyasztása</t>
  </si>
  <si>
    <t>9.</t>
  </si>
  <si>
    <t>ezer Ft</t>
  </si>
  <si>
    <t>11.</t>
  </si>
  <si>
    <t>Lakossági felhasználóktól származó, fűtési célra értékesített hő mennyiségétől függő árbevétel</t>
  </si>
  <si>
    <t>12.</t>
  </si>
  <si>
    <t>Lakossági felhasználóktól, használati melegvíz értékesítésből származó, az értékesített hő mennyiségétől függő árbevétel, víz- és csatornadíj nélkül</t>
  </si>
  <si>
    <t>13.</t>
  </si>
  <si>
    <t>14.</t>
  </si>
  <si>
    <t>Egyéb felhasználóktól, hő értékesítésből származó, az értékesített hő mennyiségétől függő árbevétel</t>
  </si>
  <si>
    <t>15.</t>
  </si>
  <si>
    <t>Villamosenergia-értékesítésből származó árbevétel</t>
  </si>
  <si>
    <t>16.</t>
  </si>
  <si>
    <t>A távhőszolgáltató nevén nyilvántartott, vízmérőn mért víz- és csatornadíjból származó árbevétel</t>
  </si>
  <si>
    <t>17.</t>
  </si>
  <si>
    <t>Központi költségvetésből származó állami támogatások</t>
  </si>
  <si>
    <t>18.</t>
  </si>
  <si>
    <t>Helyi önkormányzattól kapott támogatások</t>
  </si>
  <si>
    <t>19.</t>
  </si>
  <si>
    <t>Egyéb támogatások</t>
  </si>
  <si>
    <t>20.</t>
  </si>
  <si>
    <t>Egyéb árbevétel és egyéb bevétel</t>
  </si>
  <si>
    <t>21.</t>
  </si>
  <si>
    <t>Árbevétel és egyéb bevétel összesen</t>
  </si>
  <si>
    <t>II. táblázat</t>
  </si>
  <si>
    <t>Felhasznált energia mennyisége összesen:</t>
  </si>
  <si>
    <t>Saját tulajdonú berendezésekkel kapcsoltan termelt hő</t>
  </si>
  <si>
    <t>Saját kazánokból származó hő</t>
  </si>
  <si>
    <t>Egyéb forrásból származó saját termelésű hő (pl. geotermikus alapú)</t>
  </si>
  <si>
    <t>Távhőszolgáltató által előállított hő mennyisége összesen</t>
  </si>
  <si>
    <t>Távhőszolgáltató által vásárolt hő mennyisége összesen</t>
  </si>
  <si>
    <t>Felhasznált földgáz mennyisége</t>
  </si>
  <si>
    <t>Felhasznált szénhidrogén mennyisége</t>
  </si>
  <si>
    <t>Felhasznált megújuló energiaforrások mennyisége</t>
  </si>
  <si>
    <t>Felhasznált egyéb energia mennyisége</t>
  </si>
  <si>
    <t>Saját termelésű hő előállításának hőtermelésre eső költsége összesen:</t>
  </si>
  <si>
    <t>Felhasznált gáz teljesítmény díja</t>
  </si>
  <si>
    <t>Felhasznált gáz gázdíja</t>
  </si>
  <si>
    <t>Saját termelésű hő előállításának egyéb elszámolt költsége</t>
  </si>
  <si>
    <t>Saját termelésű hő előállításának költsége összesen</t>
  </si>
  <si>
    <t>Vásárolt hő költsége összesen:</t>
  </si>
  <si>
    <t>Vásárolt hő teljesítménydíja</t>
  </si>
  <si>
    <t>Vásárolt hő energiadíja</t>
  </si>
  <si>
    <t>4.</t>
  </si>
  <si>
    <t>Hálózat üzemeltetés energia költsége összesen:</t>
  </si>
  <si>
    <t>Hálózat üzemeltetéshez felhasznált villamos energia költsége</t>
  </si>
  <si>
    <t>A távhőszolgáltatás energián kívüli költségei összesen:</t>
  </si>
  <si>
    <t>Értékcsökkenés</t>
  </si>
  <si>
    <t>Bérek és járulékai</t>
  </si>
  <si>
    <t>Távhőszolgáltatást terhelő nem felosztott költségek</t>
  </si>
  <si>
    <t>Távhőszolgáltatást terhelő pénzügyi költségek</t>
  </si>
  <si>
    <t>Egyéb költségek</t>
  </si>
  <si>
    <t>Sor-szám</t>
  </si>
  <si>
    <t>Mérték-egység</t>
  </si>
  <si>
    <t>1.1.</t>
  </si>
  <si>
    <t>1.2.</t>
  </si>
  <si>
    <t>1.3.</t>
  </si>
  <si>
    <t>1.4.</t>
  </si>
  <si>
    <t>1.5.</t>
  </si>
  <si>
    <t>1.6.</t>
  </si>
  <si>
    <t>Távhőszolgáltató által hőtermelésre felhasznált összes ener-giahordozó mennyisége</t>
  </si>
  <si>
    <t>1.6.1.</t>
  </si>
  <si>
    <t>1.6.2.</t>
  </si>
  <si>
    <t>1.6.3.</t>
  </si>
  <si>
    <t>1.6.4.</t>
  </si>
  <si>
    <t>2.1.</t>
  </si>
  <si>
    <t>2.2.</t>
  </si>
  <si>
    <t>2.3.</t>
  </si>
  <si>
    <t>Nem földgáztüzelés esetén a felhasznált energiahordozó ösz-szes költsége</t>
  </si>
  <si>
    <t>2.4.</t>
  </si>
  <si>
    <t>2.5.</t>
  </si>
  <si>
    <t>3.1.</t>
  </si>
  <si>
    <t>3.2.</t>
  </si>
  <si>
    <t>4.1.</t>
  </si>
  <si>
    <t>5.1.</t>
  </si>
  <si>
    <t>5.2.</t>
  </si>
  <si>
    <t>5.3.</t>
  </si>
  <si>
    <t>5.4.</t>
  </si>
  <si>
    <t>5.5.</t>
  </si>
  <si>
    <t>III. táblázat</t>
  </si>
  <si>
    <t>Lekötött földgáz teljesítmény</t>
  </si>
  <si>
    <t>Az adott évben maximálisan igénybe vett földgáz teljesítmény</t>
  </si>
  <si>
    <t>Maximális távhőteljesítmény igény</t>
  </si>
  <si>
    <t>VIII. táblázat</t>
  </si>
  <si>
    <t xml:space="preserve">Elszámolási 
mérés helyét 
jelentő 
hőközpontok 
azonosító jele
</t>
  </si>
  <si>
    <t xml:space="preserve">Hőközponti 
mérés alapján 
elszámolt 
díjfizetők száma 
(db)
</t>
  </si>
  <si>
    <t xml:space="preserve">Egycsöves 
átfolyós fűtési 
rendszerű 
díjfizetők száma 
(db)
</t>
  </si>
  <si>
    <t xml:space="preserve">Egycsöves 
átkötőcsöves fűtési 
rendszerű 
díjfizetők száma 
(db)
</t>
  </si>
  <si>
    <t xml:space="preserve">Lekötött 
teljesítmény 
(MW)
</t>
  </si>
  <si>
    <t xml:space="preserve">Éves 
alapdíj 
(ezer Ft)
</t>
  </si>
  <si>
    <t>IX. táblázat</t>
  </si>
  <si>
    <t>6009</t>
  </si>
  <si>
    <t>6010</t>
  </si>
  <si>
    <t>6026</t>
  </si>
  <si>
    <t>6027</t>
  </si>
  <si>
    <t>6028</t>
  </si>
  <si>
    <t>6029</t>
  </si>
  <si>
    <t>6030</t>
  </si>
  <si>
    <t>6031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</si>
  <si>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</si>
  <si>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</si>
  <si>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</si>
  <si>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</si>
  <si>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</si>
  <si>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</si>
  <si>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</si>
  <si>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</si>
  <si>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</si>
  <si>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</si>
  <si>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6045</t>
  </si>
  <si>
    <t>6046</t>
  </si>
  <si>
    <t>6047</t>
  </si>
  <si>
    <t>6048</t>
  </si>
  <si>
    <t>6049</t>
  </si>
  <si>
    <t>6050</t>
  </si>
  <si>
    <t>6051</t>
  </si>
  <si>
    <t>6053</t>
  </si>
  <si>
    <t>6057</t>
  </si>
  <si>
    <t>6058</t>
  </si>
  <si>
    <t>6061</t>
  </si>
  <si>
    <t>6062</t>
  </si>
  <si>
    <t>6063</t>
  </si>
  <si>
    <t>6064</t>
  </si>
  <si>
    <t>6065</t>
  </si>
  <si>
    <t>6066</t>
  </si>
  <si>
    <t>6068</t>
  </si>
  <si>
    <t>6069</t>
  </si>
  <si>
    <t>6070</t>
  </si>
  <si>
    <t>6071</t>
  </si>
  <si>
    <t>6072</t>
  </si>
  <si>
    <t>6073</t>
  </si>
  <si>
    <t>6075</t>
  </si>
  <si>
    <t>6077</t>
  </si>
  <si>
    <t>6078</t>
  </si>
  <si>
    <t>6079</t>
  </si>
  <si>
    <t>6080</t>
  </si>
  <si>
    <t>6084</t>
  </si>
  <si>
    <t>6086</t>
  </si>
  <si>
    <t>6087</t>
  </si>
  <si>
    <t>6088</t>
  </si>
  <si>
    <t>6090</t>
  </si>
  <si>
    <t>6093</t>
  </si>
  <si>
    <t>6094</t>
  </si>
  <si>
    <t>6095</t>
  </si>
  <si>
    <t>6096</t>
  </si>
  <si>
    <t>6098</t>
  </si>
  <si>
    <t>6100</t>
  </si>
  <si>
    <t>6103</t>
  </si>
  <si>
    <t>6107</t>
  </si>
  <si>
    <t>6116</t>
  </si>
  <si>
    <t>6118</t>
  </si>
  <si>
    <t>6123</t>
  </si>
  <si>
    <t>6124</t>
  </si>
  <si>
    <t>6125</t>
  </si>
  <si>
    <t>6126</t>
  </si>
  <si>
    <t>6128</t>
  </si>
  <si>
    <t>6129</t>
  </si>
  <si>
    <t>6130</t>
  </si>
  <si>
    <t>6131</t>
  </si>
  <si>
    <t>6132</t>
  </si>
  <si>
    <t>6133</t>
  </si>
  <si>
    <t>6136</t>
  </si>
  <si>
    <t>6137</t>
  </si>
  <si>
    <t>6138</t>
  </si>
  <si>
    <t>6140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</si>
  <si>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</si>
  <si>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</si>
  <si>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</si>
  <si>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</si>
  <si>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</si>
  <si>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</si>
  <si>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</si>
  <si>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</si>
  <si>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</si>
  <si>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6150</t>
  </si>
  <si>
    <t>6151</t>
  </si>
  <si>
    <t>6154</t>
  </si>
  <si>
    <t>6155</t>
  </si>
  <si>
    <t>6156</t>
  </si>
  <si>
    <t>6157</t>
  </si>
  <si>
    <t>6161</t>
  </si>
  <si>
    <t>6162</t>
  </si>
  <si>
    <t>6163</t>
  </si>
  <si>
    <t>A/1</t>
  </si>
  <si>
    <t>A/2</t>
  </si>
  <si>
    <t>A/3</t>
  </si>
  <si>
    <t>A/4</t>
  </si>
  <si>
    <t>B/1</t>
  </si>
  <si>
    <t>B/2</t>
  </si>
  <si>
    <t>B/3</t>
  </si>
  <si>
    <t>XI. táblázat</t>
  </si>
  <si>
    <t>V. táblázat</t>
  </si>
  <si>
    <t>Mértékegység</t>
  </si>
  <si>
    <t>Távhőtermelő létesítmények beruházásainak aktivált értéke</t>
  </si>
  <si>
    <t xml:space="preserve">Felhasználói hőközpontok beruházásainak aktivált értéke </t>
  </si>
  <si>
    <t>Szolgáltatói hőközpontok beruházásainak aktivált értéke</t>
  </si>
  <si>
    <t>Termelői hőközpont beruházások aktivált értéke</t>
  </si>
  <si>
    <t>Aktivált beruházások keretében beszerzett hőközpontok száma</t>
  </si>
  <si>
    <t>Távvezeték beruházások aktivált értéke</t>
  </si>
  <si>
    <t>Beruházások aktivált értéke összesen</t>
  </si>
  <si>
    <t>db</t>
  </si>
  <si>
    <t xml:space="preserve">Éves 
hődíj 
(ezer Ft)
</t>
  </si>
  <si>
    <t>1/A</t>
  </si>
  <si>
    <t>1/B</t>
  </si>
  <si>
    <t>1/C</t>
  </si>
  <si>
    <t>1/D</t>
  </si>
  <si>
    <t>1/E</t>
  </si>
  <si>
    <t>1/F</t>
  </si>
  <si>
    <t>1/G</t>
  </si>
  <si>
    <t>1/H</t>
  </si>
  <si>
    <t>111</t>
  </si>
  <si>
    <t>112</t>
  </si>
  <si>
    <t>113</t>
  </si>
  <si>
    <t>114</t>
  </si>
  <si>
    <t>115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</si>
  <si>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</si>
  <si>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</si>
  <si>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</si>
  <si>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</si>
  <si>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</si>
  <si>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</si>
  <si>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</si>
  <si>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</si>
  <si>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</si>
  <si>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</si>
  <si>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</si>
  <si>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132</t>
  </si>
  <si>
    <t>133</t>
  </si>
  <si>
    <t>134</t>
  </si>
  <si>
    <t>135</t>
  </si>
  <si>
    <t>136</t>
  </si>
  <si>
    <t>139</t>
  </si>
  <si>
    <t>141</t>
  </si>
  <si>
    <t>142</t>
  </si>
  <si>
    <t>143</t>
  </si>
  <si>
    <t>144</t>
  </si>
  <si>
    <t>157</t>
  </si>
  <si>
    <t>158</t>
  </si>
  <si>
    <t>159</t>
  </si>
  <si>
    <t>162</t>
  </si>
  <si>
    <t>163</t>
  </si>
  <si>
    <t>164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</si>
  <si>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</si>
  <si>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</si>
  <si>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</si>
  <si>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</si>
  <si>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</si>
  <si>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</si>
  <si>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</si>
  <si>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</si>
  <si>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</si>
  <si>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</si>
  <si>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</si>
  <si>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</si>
  <si>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</si>
  <si>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217A</t>
  </si>
  <si>
    <t>217B</t>
  </si>
  <si>
    <t>218</t>
  </si>
  <si>
    <t>219</t>
  </si>
  <si>
    <t>220</t>
  </si>
  <si>
    <t>221</t>
  </si>
  <si>
    <t>222A</t>
  </si>
  <si>
    <t>222B</t>
  </si>
  <si>
    <t>251</t>
  </si>
  <si>
    <t>252</t>
  </si>
  <si>
    <t>253</t>
  </si>
  <si>
    <t>254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</si>
  <si>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</si>
  <si>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</si>
  <si>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</si>
  <si>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</si>
  <si>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</si>
  <si>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</si>
  <si>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</si>
  <si>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</si>
  <si>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</si>
  <si>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269</t>
  </si>
  <si>
    <t>272</t>
  </si>
  <si>
    <t>273</t>
  </si>
  <si>
    <t>274</t>
  </si>
  <si>
    <t>275</t>
  </si>
  <si>
    <t>278</t>
  </si>
  <si>
    <t>279</t>
  </si>
  <si>
    <t>280</t>
  </si>
  <si>
    <t>281</t>
  </si>
  <si>
    <t>282</t>
  </si>
  <si>
    <t>283</t>
  </si>
  <si>
    <t>283A</t>
  </si>
  <si>
    <t>284</t>
  </si>
  <si>
    <t>285</t>
  </si>
  <si>
    <t>286</t>
  </si>
  <si>
    <t>X. táblázat</t>
  </si>
  <si>
    <t>Hőközpont azonosító jel</t>
  </si>
  <si>
    <t xml:space="preserve">Elszámolási 
mérés helyét 
jelentő 
hőközpontok illetve hőfogadó állomások
azonosító jele
</t>
  </si>
  <si>
    <t>Épületenkénti fűtött légköbméter</t>
  </si>
  <si>
    <t>Hőközpontban beállított hőfok</t>
  </si>
  <si>
    <t>Felhasználó által kért hőmérséklet épületenként</t>
  </si>
  <si>
    <t>Díjfizetők fogyasztás mértéke alapján fizetett teljes költsége "Hődíj" (ezer Ft )</t>
  </si>
  <si>
    <t>Díjfizetők alapdíja "Állandó költség" (ezer Ft)</t>
  </si>
  <si>
    <t>Egy díjfizető fogyasztás mértéke alapján fizetett költsége "Hődíj" (ezer Ft)</t>
  </si>
  <si>
    <t>Fűtési költségosztó vagy mérő alapján elszámolt díjfizetők száma (db)</t>
  </si>
  <si>
    <t>Melegvíz költségosztó vagy mérő alapján elszámolt díjfizetők száma (db)</t>
  </si>
  <si>
    <t>Fűtéshez használt 1 légköbméter átlagos hőmennyiség                     (GJ/légköbméter/év)</t>
  </si>
  <si>
    <t xml:space="preserve">Fűtött 
légtérfogat 
(m³)
</t>
  </si>
  <si>
    <t>Épületenként vállalkozási célra használt lakások, bérlemények (db)</t>
  </si>
  <si>
    <t>Lakásszám (db)</t>
  </si>
  <si>
    <t>Kikötött lakások száma (db)</t>
  </si>
  <si>
    <t>Fűtött lakások száma (db)</t>
  </si>
  <si>
    <t>VI. táblázat</t>
  </si>
  <si>
    <t>A távhőszolgáltatási tevékenységhez kapcsolódó foglalkoztatott létszám</t>
  </si>
  <si>
    <t>fő</t>
  </si>
  <si>
    <t>Az általános közüzemi szerződés keretében ellátott lakossági díjfizetők száma</t>
  </si>
  <si>
    <t>Ebből a költségosztás alapján elszámoló lakossági díjfizetők száma</t>
  </si>
  <si>
    <t>Az üzemeltetett távhővezeték hossza</t>
  </si>
  <si>
    <t>km</t>
  </si>
  <si>
    <t>Hőfogadó állomással nem rendelkező épületek száma</t>
  </si>
  <si>
    <t>Hőfogadó állomással nem rendelkező épületekben lévő lakossági díjfizetők száma</t>
  </si>
  <si>
    <t>VII. táblázat</t>
  </si>
  <si>
    <t>Cégnév</t>
  </si>
  <si>
    <t>Fő tevékenység</t>
  </si>
  <si>
    <t>Tulajdoni arány</t>
  </si>
  <si>
    <t>Előző évi árbevétel</t>
  </si>
  <si>
    <t>-</t>
  </si>
  <si>
    <t>IV. táblázat</t>
  </si>
  <si>
    <t>Szervezet neve</t>
  </si>
  <si>
    <t>TÁVHŐSZOLGÁLTATÁS
Gazdálkodásra vonatkozó gazdasági és műszaki információk</t>
  </si>
  <si>
    <t>I. táblázat</t>
  </si>
  <si>
    <t xml:space="preserve">Elszámolási mérés
 helyét jelentő 
hőközpontok illetve 
hőfogadó állomások
azonosító jele
</t>
  </si>
  <si>
    <t>GJ/légm3</t>
  </si>
  <si>
    <t>Szolgáltató érdekeltségei más társaságokban:</t>
  </si>
  <si>
    <t>Az előző üzleti évben aktivált, a szolgáltató tulajdonában lévő beruházásokra vonatkozó információk:</t>
  </si>
  <si>
    <t>Fűtési napok száma               (db/év )</t>
  </si>
  <si>
    <t>Lakossági felhasználók számára kiszámlázott fűtési és melegvíz alapdíj</t>
  </si>
  <si>
    <t>Egyéb felhasználóktól, hő értékesítésből származó, az értékesített hő mennyiségétől független alapdíj árbevétel</t>
  </si>
  <si>
    <t>Egyéb beruházások aktivált értéke</t>
  </si>
  <si>
    <t>Ellátott nem lakossági díjfizetők száma</t>
  </si>
  <si>
    <t>Árpád út 6-12.</t>
  </si>
  <si>
    <t>Árpád út 2-4.</t>
  </si>
  <si>
    <t>Deák tér 10.</t>
  </si>
  <si>
    <t>Deák tér 12.</t>
  </si>
  <si>
    <t>Deák tér 14.</t>
  </si>
  <si>
    <t>Árpád út 16.</t>
  </si>
  <si>
    <t>Árpád út 14.</t>
  </si>
  <si>
    <t>Szent István út 13-15.</t>
  </si>
  <si>
    <t>Deák tér 1-3.</t>
  </si>
  <si>
    <t>Szent István út 21-23.</t>
  </si>
  <si>
    <t>Árpád út 18-24.</t>
  </si>
  <si>
    <t>Árpád út 26-28.</t>
  </si>
  <si>
    <t>Árpád út 30-36.</t>
  </si>
  <si>
    <t>Árpád út 38-40.</t>
  </si>
  <si>
    <t>Örösi út 34-40.</t>
  </si>
  <si>
    <t>Örösi út 42-44.</t>
  </si>
  <si>
    <t>Hajdú tér 7-13.</t>
  </si>
  <si>
    <t xml:space="preserve">Elszámolási 
mérés helyét 
jelentő 
hőközpontok illetve hőfogadó állomások
címe
</t>
  </si>
  <si>
    <t>Pajtás köz 5-7.</t>
  </si>
  <si>
    <t>Pajtás köz 1-3.</t>
  </si>
  <si>
    <t>Szent István út 29-31.</t>
  </si>
  <si>
    <t>József Attila út 1-7.</t>
  </si>
  <si>
    <t>József Attila út 9-11.</t>
  </si>
  <si>
    <t>József Attila út 13-15.</t>
  </si>
  <si>
    <t>József Attlia út 17-19.</t>
  </si>
  <si>
    <t>Hajdú tér 5.</t>
  </si>
  <si>
    <t>Hajdú tér 3.</t>
  </si>
  <si>
    <t>Hajdú tér 1.</t>
  </si>
  <si>
    <t>József Attila út 23.</t>
  </si>
  <si>
    <t>József Attila út 25.</t>
  </si>
  <si>
    <t>József Attlila út 21.</t>
  </si>
  <si>
    <t>József Attila út 27-33.</t>
  </si>
  <si>
    <t>József Attila út 35-37.</t>
  </si>
  <si>
    <t>Örösi út 50-56.</t>
  </si>
  <si>
    <t>Örösi út 46-48.</t>
  </si>
  <si>
    <t>Szent István út 1-11.</t>
  </si>
  <si>
    <t>Mátyás király út 2-4.</t>
  </si>
  <si>
    <t>Mátyás király út 6-8.</t>
  </si>
  <si>
    <t>Mátyás király út 10-12.</t>
  </si>
  <si>
    <t>Mátyás király út 14-20.</t>
  </si>
  <si>
    <t>Mátyás király út 22-32.</t>
  </si>
  <si>
    <t>Mátyás király út 36-42.</t>
  </si>
  <si>
    <t>Örösi út 2-8.</t>
  </si>
  <si>
    <t>Örösi út 10-16.</t>
  </si>
  <si>
    <t>Örösi út 18-24.</t>
  </si>
  <si>
    <t>Örösi út 26-32.</t>
  </si>
  <si>
    <t>Bólyai köz 9-15.</t>
  </si>
  <si>
    <t>Bólyai köz 1-7.</t>
  </si>
  <si>
    <t>Árpád út 31-41.</t>
  </si>
  <si>
    <t>Árpád út 47-49.</t>
  </si>
  <si>
    <t>Bólyai köz 4.</t>
  </si>
  <si>
    <t>Bólyai köz 2.</t>
  </si>
  <si>
    <t>Árpád út 21-27.</t>
  </si>
  <si>
    <t>Alkotmány köz 3-9.</t>
  </si>
  <si>
    <t>Árpád út 9-19.</t>
  </si>
  <si>
    <t>Árpád út 1-7.</t>
  </si>
  <si>
    <t>Bethlen G. út 1-3.</t>
  </si>
  <si>
    <t>Barcsay J. tér 2-4.</t>
  </si>
  <si>
    <t>Barcsay J. tér 1-3.</t>
  </si>
  <si>
    <t>Barcsay J. tér 5-7.</t>
  </si>
  <si>
    <t>Szent István út 6-8.</t>
  </si>
  <si>
    <t>Szent István út 2-4.</t>
  </si>
  <si>
    <t>Barcsay J. tér 6-8.</t>
  </si>
  <si>
    <t>Építők útja 9-17.</t>
  </si>
  <si>
    <t>Kazinczy F. út 14-18.</t>
  </si>
  <si>
    <t>Építők útja 16-20.</t>
  </si>
  <si>
    <t>Építők útja 10-14.</t>
  </si>
  <si>
    <t>Építők útja 1-5.</t>
  </si>
  <si>
    <t>Bethlen G. út 10-16.</t>
  </si>
  <si>
    <t>Építők útja 2-6.</t>
  </si>
  <si>
    <t>Béke út 9-13.</t>
  </si>
  <si>
    <t>Rózsa út 1-5.</t>
  </si>
  <si>
    <t>Juhar köz 1-7.</t>
  </si>
  <si>
    <t>Juhar köz 2-8.</t>
  </si>
  <si>
    <t>Rózsa út 18-30.</t>
  </si>
  <si>
    <t>Munkácsy M. út 22.</t>
  </si>
  <si>
    <t>Munkácsy M. út 24.</t>
  </si>
  <si>
    <t>Építők útja 8.</t>
  </si>
  <si>
    <t>Rózsa út 13.</t>
  </si>
  <si>
    <t>Rózsa út 11.</t>
  </si>
  <si>
    <t>Rózsa út 9.</t>
  </si>
  <si>
    <t>Rózsa út 7.</t>
  </si>
  <si>
    <t>Munkácsy M. út 20.</t>
  </si>
  <si>
    <t>Bartók B. út 13-21.</t>
  </si>
  <si>
    <t>Tisza út 18-22.</t>
  </si>
  <si>
    <t>Tisza út 30-34.</t>
  </si>
  <si>
    <t>Kazinczy F. út 4-8.</t>
  </si>
  <si>
    <t>Tisza út 12-16.</t>
  </si>
  <si>
    <t>Tisza út 6-10.</t>
  </si>
  <si>
    <t>Tisza út 24-28.</t>
  </si>
  <si>
    <t>Építők útja 7.</t>
  </si>
  <si>
    <t>Munkácsy M. út 42-48.</t>
  </si>
  <si>
    <t>Lévai út 9-11.</t>
  </si>
  <si>
    <t>Lévai út 1-7.</t>
  </si>
  <si>
    <t>Szederkényi út 25-31.</t>
  </si>
  <si>
    <t>Szederkényi út 17-23.</t>
  </si>
  <si>
    <t>Rózsa út 2-8.</t>
  </si>
  <si>
    <t>Munkácsy M. út 38-40.</t>
  </si>
  <si>
    <t>Munkácsy M. út 30-36.</t>
  </si>
  <si>
    <t>Szederkényi út 9.</t>
  </si>
  <si>
    <t>Szederkényi út 7.</t>
  </si>
  <si>
    <t>Szederkényi út 5.</t>
  </si>
  <si>
    <t>Szederkényi út 3.</t>
  </si>
  <si>
    <t>Munkácsy M. út 2-8.</t>
  </si>
  <si>
    <t>Munkácsy M. út 10-16.</t>
  </si>
  <si>
    <t>Lórántffy Zs. út 1-7.</t>
  </si>
  <si>
    <t>Lórántffy Zs. út 9-15.</t>
  </si>
  <si>
    <t>Tisza út 11-17.</t>
  </si>
  <si>
    <t>Lórántffy Zs. út 4-10.</t>
  </si>
  <si>
    <t>Lórántffy Zs. út 12-18.</t>
  </si>
  <si>
    <t>Lorántffy Zs. út 2.</t>
  </si>
  <si>
    <t>Szederkényi út 1.</t>
  </si>
  <si>
    <t>Szederkényi út 11.</t>
  </si>
  <si>
    <t>Szederkényi út 13.</t>
  </si>
  <si>
    <t>Szederkényi út 15.</t>
  </si>
  <si>
    <t>Teleki B. út 3.</t>
  </si>
  <si>
    <t>Teleki B. út 1.</t>
  </si>
  <si>
    <t>Széchenyi út 1-5.</t>
  </si>
  <si>
    <t>Munkácsy M. út 7-11.</t>
  </si>
  <si>
    <t>Munkácsy M. út 1-5.</t>
  </si>
  <si>
    <t>Béke út 1-7.</t>
  </si>
  <si>
    <t>Árkád sor 1-4.</t>
  </si>
  <si>
    <t>Árkád sor 5-8.</t>
  </si>
  <si>
    <t>Árkád sor 9-12.</t>
  </si>
  <si>
    <t>Árkád sor 13-16.</t>
  </si>
  <si>
    <t>Bartók B. út 2.</t>
  </si>
  <si>
    <t>Bartók B. út 4.</t>
  </si>
  <si>
    <t>Bartók B. út 6.</t>
  </si>
  <si>
    <t>Bartók B. út 7-11.</t>
  </si>
  <si>
    <t>Hőközpontokban elszámolt HMV célú hőfelhasználás (GJ)</t>
  </si>
  <si>
    <t>Lakóépületekben elszámolt fűtési célú hőfelhasználás (GJ)</t>
  </si>
  <si>
    <t xml:space="preserve">137/A </t>
  </si>
  <si>
    <t xml:space="preserve">Egycsöves 
átkötőszakaszos fűtési 
rendszerű 
díjfizetők száma 
(db)
</t>
  </si>
  <si>
    <t xml:space="preserve">Elszámolási 
mérés helyét 
jelentő 
hőközpontok címe
címe
</t>
  </si>
  <si>
    <t xml:space="preserve">Elszámolási 
mérés helyét 
jelentő 
hőközpontok azonosító jele
azonosító jele
</t>
  </si>
  <si>
    <t>Egy díjfizető éves átlagos állandó költsége "Alapdíj"         ( ezer Ft)</t>
  </si>
  <si>
    <t>Mediterrán TH</t>
  </si>
  <si>
    <t>Hajdú tér 2.</t>
  </si>
  <si>
    <t>Mediterrán</t>
  </si>
  <si>
    <t>45</t>
  </si>
  <si>
    <t>20-21</t>
  </si>
  <si>
    <t>Lévay út 9-11.</t>
  </si>
  <si>
    <t>Lévay út 1-7.</t>
  </si>
  <si>
    <t xml:space="preserve">Keletkapu </t>
  </si>
  <si>
    <t>Vörösmarty 2/A-B</t>
  </si>
  <si>
    <t>21-19</t>
  </si>
  <si>
    <t>22-20</t>
  </si>
  <si>
    <t>21-20</t>
  </si>
  <si>
    <t>20-18</t>
  </si>
  <si>
    <t>23-20</t>
  </si>
  <si>
    <t>22-18</t>
  </si>
  <si>
    <t>20-19</t>
  </si>
  <si>
    <t>21-18-20</t>
  </si>
  <si>
    <t>21-18</t>
  </si>
  <si>
    <t>Keleti Városkapu TH</t>
  </si>
  <si>
    <t>Keletkapu</t>
  </si>
  <si>
    <t>Észak-Dél TH</t>
  </si>
  <si>
    <t>Vörörsmarty 1.</t>
  </si>
  <si>
    <t>Vörösmarty 2.</t>
  </si>
  <si>
    <t>Észak-Dél</t>
  </si>
  <si>
    <t>Vörösmarty 1.</t>
  </si>
  <si>
    <t>2021. év</t>
  </si>
  <si>
    <t>Keletkapu IV.</t>
  </si>
  <si>
    <t>Vörösmarty út 4.</t>
  </si>
  <si>
    <t>31</t>
  </si>
  <si>
    <t>Vörösmarty 4.</t>
  </si>
  <si>
    <t>2022. üzleti évben távhőszolgáltatással kapcsolatban elért, az eredmény-kimutatásban szereplő árbevételre és egyéb bevételekre vonatkozó információk (a felhasználóhoz legközelebb eső felhasználási mérő alapján):</t>
  </si>
  <si>
    <t>2022. év</t>
  </si>
  <si>
    <t>2022 üzleti évben biztosított távhőszolgáltatás költségeire vonatkozó információk:</t>
  </si>
  <si>
    <t>2022. üzleti évi teljesítmény gazdálkodásra vonatkozó információk:</t>
  </si>
  <si>
    <t>Önkormányzati tulajdonban levő távhőszolgáltatók esetén a  2022 üzleti évben támogatott jogi személyek neve és a támogatás összege:</t>
  </si>
  <si>
    <t>2022 üzleti év végére vonatkozó információk:</t>
  </si>
  <si>
    <t>2022 év végén hőközpontokban lekötött teljesítmény és költsége:</t>
  </si>
  <si>
    <t>Munkácsy 20/A</t>
  </si>
  <si>
    <t>14</t>
  </si>
  <si>
    <t>2022 év végén az elszámolási mérések helyét jelentő hőközpontokban lekötött teljesítmény és költsége:</t>
  </si>
  <si>
    <t>25</t>
  </si>
  <si>
    <t>2022 évben  az elszámolási mérések helyét jelentő hőközpontokban elszámolt fogyasztás:</t>
  </si>
  <si>
    <t>2022 év végén az elszámolási mérések helyét jelentő hőközpontokban elszámolt fogyasztás költsége:</t>
  </si>
  <si>
    <t>Keletkapu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</si>
</sst>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\ &quot;Ft&quot;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2">
    <xf numFmtId="0" fontId="0" fillId="0" borderId="0" xfId="0"/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5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1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" fontId="8" fillId="2" borderId="7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/>
    </xf>
    <xf numFmtId="1" fontId="0" fillId="2" borderId="3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/>
    </xf>
    <xf numFmtId="0" fontId="0" fillId="2" borderId="3" xfId="0" applyFill="1" applyBorder="1"/>
    <xf numFmtId="1" fontId="0" fillId="2" borderId="9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0" fillId="2" borderId="9" xfId="0" applyFill="1" applyBorder="1"/>
    <xf numFmtId="0" fontId="17" fillId="2" borderId="0" xfId="0" applyFont="1" applyFill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3" fontId="0" fillId="3" borderId="0" xfId="0" applyNumberFormat="1" applyFill="1" applyAlignment="1">
      <alignment vertical="center"/>
    </xf>
    <xf numFmtId="164" fontId="0" fillId="3" borderId="0" xfId="0" applyNumberFormat="1" applyFill="1"/>
    <xf numFmtId="0" fontId="9" fillId="3" borderId="0" xfId="0" applyFont="1" applyFill="1" applyAlignment="1">
      <alignment horizontal="center" vertical="center" wrapText="1"/>
    </xf>
    <xf numFmtId="0" fontId="0" fillId="2" borderId="2" xfId="0" applyFill="1" applyBorder="1"/>
    <xf numFmtId="3" fontId="0" fillId="2" borderId="3" xfId="0" applyNumberFormat="1" applyFill="1" applyBorder="1"/>
    <xf numFmtId="0" fontId="0" fillId="3" borderId="0" xfId="0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49" fontId="5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9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0" fontId="25" fillId="3" borderId="0" xfId="0" applyFont="1" applyFill="1" applyAlignment="1">
      <alignment horizontal="left" vertical="center"/>
    </xf>
    <xf numFmtId="49" fontId="27" fillId="2" borderId="11" xfId="0" applyNumberFormat="1" applyFont="1" applyFill="1" applyBorder="1" applyAlignment="1">
      <alignment horizontal="center" vertical="top" wrapText="1"/>
    </xf>
    <xf numFmtId="49" fontId="27" fillId="2" borderId="12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vertical="top" wrapText="1"/>
    </xf>
    <xf numFmtId="0" fontId="25" fillId="3" borderId="0" xfId="0" applyFont="1" applyFill="1"/>
    <xf numFmtId="0" fontId="25" fillId="3" borderId="0" xfId="0" applyFont="1" applyFill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18" fillId="2" borderId="14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30" fillId="3" borderId="0" xfId="0" applyFont="1" applyFill="1"/>
    <xf numFmtId="1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/>
    <xf numFmtId="49" fontId="31" fillId="2" borderId="12" xfId="0" applyNumberFormat="1" applyFont="1" applyFill="1" applyBorder="1" applyAlignment="1">
      <alignment horizontal="center" vertical="top" wrapText="1"/>
    </xf>
    <xf numFmtId="3" fontId="0" fillId="3" borderId="0" xfId="0" applyNumberFormat="1" applyFill="1"/>
    <xf numFmtId="3" fontId="9" fillId="0" borderId="0" xfId="0" applyNumberFormat="1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32" fillId="2" borderId="6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vertical="center"/>
    </xf>
    <xf numFmtId="1" fontId="0" fillId="2" borderId="3" xfId="0" applyNumberForma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/>
    </xf>
    <xf numFmtId="3" fontId="9" fillId="3" borderId="0" xfId="0" applyNumberFormat="1" applyFont="1" applyFill="1"/>
    <xf numFmtId="1" fontId="0" fillId="2" borderId="15" xfId="0" applyNumberFormat="1" applyFill="1" applyBorder="1" applyAlignment="1">
      <alignment vertical="center"/>
    </xf>
    <xf numFmtId="1" fontId="0" fillId="2" borderId="16" xfId="0" applyNumberFormat="1" applyFill="1" applyBorder="1" applyAlignment="1">
      <alignment vertical="center"/>
    </xf>
    <xf numFmtId="1" fontId="0" fillId="2" borderId="17" xfId="0" applyNumberFormat="1" applyFill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3" fontId="8" fillId="2" borderId="15" xfId="0" applyNumberFormat="1" applyFont="1" applyFill="1" applyBorder="1" applyAlignment="1">
      <alignment horizontal="right" vertical="center" wrapText="1"/>
    </xf>
    <xf numFmtId="3" fontId="0" fillId="2" borderId="18" xfId="0" applyNumberFormat="1" applyFill="1" applyBorder="1"/>
    <xf numFmtId="3" fontId="8" fillId="2" borderId="19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3" fontId="8" fillId="2" borderId="21" xfId="0" applyNumberFormat="1" applyFont="1" applyFill="1" applyBorder="1" applyAlignment="1">
      <alignment horizontal="right" vertical="center" wrapText="1"/>
    </xf>
    <xf numFmtId="3" fontId="0" fillId="2" borderId="9" xfId="0" applyNumberFormat="1" applyFill="1" applyBorder="1"/>
    <xf numFmtId="0" fontId="0" fillId="3" borderId="22" xfId="0" applyFill="1" applyBorder="1"/>
    <xf numFmtId="3" fontId="8" fillId="2" borderId="23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0" fontId="0" fillId="3" borderId="20" xfId="0" applyFill="1" applyBorder="1"/>
    <xf numFmtId="3" fontId="8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/>
    <xf numFmtId="0" fontId="9" fillId="2" borderId="2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1" fillId="3" borderId="0" xfId="0" applyFont="1" applyFill="1"/>
    <xf numFmtId="0" fontId="1" fillId="2" borderId="21" xfId="0" applyFont="1" applyFill="1" applyBorder="1" applyAlignment="1">
      <alignment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9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vertical="center"/>
    </xf>
    <xf numFmtId="0" fontId="0" fillId="2" borderId="12" xfId="0" applyFill="1" applyBorder="1"/>
    <xf numFmtId="1" fontId="0" fillId="2" borderId="24" xfId="0" applyNumberForma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" fontId="0" fillId="2" borderId="12" xfId="0" applyNumberFormat="1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right" vertical="center" wrapText="1"/>
    </xf>
    <xf numFmtId="3" fontId="0" fillId="2" borderId="12" xfId="0" applyNumberFormat="1" applyFill="1" applyBorder="1"/>
    <xf numFmtId="0" fontId="0" fillId="3" borderId="26" xfId="0" applyFill="1" applyBorder="1"/>
    <xf numFmtId="1" fontId="1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1" fontId="1" fillId="2" borderId="24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vertical="center"/>
    </xf>
    <xf numFmtId="0" fontId="1" fillId="3" borderId="26" xfId="0" applyFont="1" applyFill="1" applyBorder="1"/>
    <xf numFmtId="0" fontId="9" fillId="2" borderId="25" xfId="0" applyFont="1" applyFill="1" applyBorder="1"/>
    <xf numFmtId="1" fontId="0" fillId="2" borderId="27" xfId="0" applyNumberFormat="1" applyFill="1" applyBorder="1" applyAlignment="1">
      <alignment vertical="center"/>
    </xf>
    <xf numFmtId="0" fontId="0" fillId="2" borderId="16" xfId="0" applyFill="1" applyBorder="1"/>
    <xf numFmtId="0" fontId="9" fillId="2" borderId="28" xfId="0" applyFont="1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16" xfId="0" applyNumberFormat="1" applyFill="1" applyBorder="1"/>
    <xf numFmtId="3" fontId="8" fillId="2" borderId="16" xfId="0" applyNumberFormat="1" applyFont="1" applyFill="1" applyBorder="1" applyAlignment="1">
      <alignment horizontal="right" vertical="center" wrapText="1"/>
    </xf>
    <xf numFmtId="3" fontId="0" fillId="2" borderId="29" xfId="0" applyNumberFormat="1" applyFill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9" fillId="2" borderId="2" xfId="0" applyFont="1" applyFill="1" applyBorder="1" applyAlignment="1">
      <alignment horizontal="right"/>
    </xf>
    <xf numFmtId="1" fontId="0" fillId="0" borderId="30" xfId="0" applyNumberFormat="1" applyBorder="1" applyAlignment="1">
      <alignment horizontal="center" vertical="center"/>
    </xf>
    <xf numFmtId="49" fontId="15" fillId="0" borderId="9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49" fontId="3" fillId="4" borderId="0" xfId="0" applyNumberFormat="1" applyFont="1" applyFill="1" applyAlignment="1">
      <alignment vertical="center" wrapText="1"/>
    </xf>
    <xf numFmtId="49" fontId="4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8" fillId="0" borderId="7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top" wrapText="1"/>
    </xf>
    <xf numFmtId="49" fontId="31" fillId="0" borderId="12" xfId="0" applyNumberFormat="1" applyFont="1" applyBorder="1" applyAlignment="1">
      <alignment horizontal="center" vertical="top" wrapText="1"/>
    </xf>
    <xf numFmtId="49" fontId="31" fillId="0" borderId="31" xfId="0" applyNumberFormat="1" applyFont="1" applyBorder="1" applyAlignment="1">
      <alignment horizontal="center" vertical="top" wrapText="1"/>
    </xf>
    <xf numFmtId="49" fontId="27" fillId="0" borderId="31" xfId="0" applyNumberFormat="1" applyFont="1" applyBorder="1" applyAlignment="1">
      <alignment horizontal="center" vertical="top" wrapText="1"/>
    </xf>
    <xf numFmtId="3" fontId="0" fillId="0" borderId="2" xfId="0" applyNumberFormat="1" applyBorder="1" applyAlignment="1">
      <alignment vertical="center"/>
    </xf>
    <xf numFmtId="0" fontId="0" fillId="0" borderId="2" xfId="0" applyBorder="1"/>
    <xf numFmtId="3" fontId="0" fillId="0" borderId="3" xfId="0" applyNumberFormat="1" applyBorder="1" applyAlignment="1">
      <alignment vertical="center"/>
    </xf>
    <xf numFmtId="0" fontId="0" fillId="0" borderId="30" xfId="0" applyBorder="1"/>
    <xf numFmtId="0" fontId="0" fillId="0" borderId="3" xfId="0" applyBorder="1"/>
    <xf numFmtId="0" fontId="0" fillId="0" borderId="32" xfId="0" applyBorder="1"/>
    <xf numFmtId="0" fontId="0" fillId="0" borderId="9" xfId="0" applyBorder="1"/>
    <xf numFmtId="0" fontId="0" fillId="0" borderId="2" xfId="0" applyBorder="1" applyAlignment="1">
      <alignment horizontal="right"/>
    </xf>
    <xf numFmtId="0" fontId="9" fillId="0" borderId="19" xfId="0" applyFont="1" applyBorder="1" applyAlignment="1">
      <alignment vertical="center"/>
    </xf>
    <xf numFmtId="0" fontId="0" fillId="0" borderId="33" xfId="0" applyBorder="1"/>
    <xf numFmtId="3" fontId="0" fillId="0" borderId="33" xfId="0" applyNumberFormat="1" applyBorder="1" applyAlignment="1">
      <alignment vertical="center"/>
    </xf>
    <xf numFmtId="1" fontId="0" fillId="0" borderId="3" xfId="0" applyNumberForma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0" fillId="0" borderId="24" xfId="0" applyBorder="1"/>
    <xf numFmtId="3" fontId="0" fillId="0" borderId="24" xfId="0" applyNumberFormat="1" applyBorder="1" applyAlignment="1">
      <alignment vertical="center"/>
    </xf>
    <xf numFmtId="0" fontId="1" fillId="0" borderId="24" xfId="0" applyFont="1" applyBorder="1"/>
    <xf numFmtId="3" fontId="0" fillId="0" borderId="24" xfId="0" applyNumberFormat="1" applyBorder="1"/>
    <xf numFmtId="0" fontId="0" fillId="0" borderId="17" xfId="0" applyBorder="1"/>
    <xf numFmtId="3" fontId="0" fillId="0" borderId="2" xfId="0" applyNumberFormat="1" applyBorder="1"/>
    <xf numFmtId="3" fontId="0" fillId="0" borderId="6" xfId="0" applyNumberForma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" fontId="0" fillId="0" borderId="15" xfId="0" applyNumberFormat="1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9" xfId="0" applyNumberFormat="1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9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1" fontId="1" fillId="0" borderId="3" xfId="0" applyNumberFormat="1" applyFont="1" applyBorder="1" applyAlignment="1">
      <alignment vertical="center"/>
    </xf>
    <xf numFmtId="1" fontId="0" fillId="0" borderId="12" xfId="0" applyNumberFormat="1" applyBorder="1" applyAlignment="1">
      <alignment horizontal="right" vertical="center"/>
    </xf>
    <xf numFmtId="1" fontId="0" fillId="0" borderId="12" xfId="0" applyNumberForma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166" fontId="9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9" fillId="5" borderId="8" xfId="0" applyFont="1" applyFill="1" applyBorder="1" applyAlignment="1">
      <alignment vertical="center"/>
    </xf>
    <xf numFmtId="1" fontId="0" fillId="2" borderId="3" xfId="0" applyNumberFormat="1" applyFill="1" applyBorder="1" applyAlignment="1">
      <alignment horizontal="right" vertical="center"/>
    </xf>
    <xf numFmtId="1" fontId="0" fillId="2" borderId="12" xfId="0" applyNumberFormat="1" applyFill="1" applyBorder="1" applyAlignment="1">
      <alignment horizontal="left" vertical="center"/>
    </xf>
    <xf numFmtId="1" fontId="0" fillId="2" borderId="11" xfId="0" applyNumberFormat="1" applyFill="1" applyBorder="1" applyAlignment="1">
      <alignment horizontal="left" vertical="center"/>
    </xf>
    <xf numFmtId="3" fontId="14" fillId="0" borderId="1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3" fontId="0" fillId="0" borderId="0" xfId="0" applyNumberFormat="1"/>
    <xf numFmtId="3" fontId="32" fillId="4" borderId="0" xfId="0" applyNumberFormat="1" applyFont="1" applyFill="1" applyAlignment="1">
      <alignment vertical="center"/>
    </xf>
    <xf numFmtId="49" fontId="27" fillId="0" borderId="11" xfId="0" applyNumberFormat="1" applyFont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64" fontId="27" fillId="0" borderId="12" xfId="0" applyNumberFormat="1" applyFont="1" applyBorder="1" applyAlignment="1">
      <alignment horizontal="center" vertical="top" wrapText="1"/>
    </xf>
    <xf numFmtId="49" fontId="27" fillId="0" borderId="37" xfId="0" applyNumberFormat="1" applyFont="1" applyBorder="1" applyAlignment="1">
      <alignment horizontal="center" vertical="top" wrapText="1"/>
    </xf>
    <xf numFmtId="49" fontId="27" fillId="0" borderId="15" xfId="0" applyNumberFormat="1" applyFont="1" applyBorder="1" applyAlignment="1">
      <alignment horizontal="center" vertical="top" wrapText="1"/>
    </xf>
    <xf numFmtId="49" fontId="27" fillId="0" borderId="38" xfId="0" applyNumberFormat="1" applyFont="1" applyBorder="1" applyAlignment="1">
      <alignment horizontal="center" vertical="top" wrapText="1"/>
    </xf>
    <xf numFmtId="49" fontId="31" fillId="0" borderId="15" xfId="0" applyNumberFormat="1" applyFont="1" applyBorder="1" applyAlignment="1">
      <alignment horizontal="center" vertical="top" wrapText="1"/>
    </xf>
    <xf numFmtId="49" fontId="31" fillId="0" borderId="18" xfId="0" applyNumberFormat="1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9" fillId="2" borderId="39" xfId="0" applyFont="1" applyFill="1" applyBorder="1" applyAlignment="1">
      <alignment vertical="center"/>
    </xf>
    <xf numFmtId="1" fontId="0" fillId="0" borderId="16" xfId="0" applyNumberFormat="1" applyBorder="1" applyAlignment="1">
      <alignment horizontal="right" vertical="center"/>
    </xf>
    <xf numFmtId="3" fontId="0" fillId="2" borderId="28" xfId="0" applyNumberFormat="1" applyFill="1" applyBorder="1"/>
    <xf numFmtId="0" fontId="0" fillId="0" borderId="29" xfId="0" applyBorder="1"/>
    <xf numFmtId="0" fontId="0" fillId="2" borderId="29" xfId="0" applyFill="1" applyBorder="1"/>
    <xf numFmtId="0" fontId="0" fillId="2" borderId="40" xfId="0" applyFill="1" applyBorder="1"/>
    <xf numFmtId="0" fontId="9" fillId="0" borderId="40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right" vertical="center"/>
    </xf>
    <xf numFmtId="1" fontId="0" fillId="2" borderId="24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1" fillId="2" borderId="12" xfId="0" applyNumberFormat="1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2" fillId="0" borderId="13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 wrapText="1"/>
    </xf>
    <xf numFmtId="49" fontId="11" fillId="0" borderId="4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49" fontId="11" fillId="0" borderId="5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1" fontId="2" fillId="2" borderId="3" xfId="0" applyNumberFormat="1" applyFont="1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0" fillId="0" borderId="15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0" fontId="1" fillId="2" borderId="13" xfId="0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" fontId="0" fillId="2" borderId="29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vertical="center"/>
    </xf>
    <xf numFmtId="1" fontId="0" fillId="2" borderId="0" xfId="0" applyNumberFormat="1" applyFill="1" applyAlignment="1">
      <alignment horizontal="left" vertical="center"/>
    </xf>
    <xf numFmtId="1" fontId="0" fillId="0" borderId="29" xfId="0" applyNumberFormat="1" applyBorder="1" applyAlignment="1">
      <alignment horizontal="left" vertical="center"/>
    </xf>
    <xf numFmtId="1" fontId="0" fillId="0" borderId="29" xfId="0" applyNumberForma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3" fontId="32" fillId="0" borderId="29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/>
    </xf>
    <xf numFmtId="3" fontId="8" fillId="0" borderId="39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center"/>
    </xf>
    <xf numFmtId="0" fontId="0" fillId="2" borderId="15" xfId="0" applyFill="1" applyBorder="1" applyAlignment="1">
      <alignment horizontal="left"/>
    </xf>
    <xf numFmtId="1" fontId="0" fillId="2" borderId="38" xfId="0" applyNumberForma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left" vertical="center"/>
    </xf>
    <xf numFmtId="3" fontId="0" fillId="2" borderId="15" xfId="0" applyNumberFormat="1" applyFill="1" applyBorder="1"/>
    <xf numFmtId="0" fontId="0" fillId="0" borderId="38" xfId="0" applyBorder="1"/>
    <xf numFmtId="0" fontId="0" fillId="2" borderId="15" xfId="0" applyFill="1" applyBorder="1"/>
    <xf numFmtId="0" fontId="9" fillId="0" borderId="18" xfId="0" applyFont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center"/>
    </xf>
    <xf numFmtId="0" fontId="0" fillId="2" borderId="29" xfId="0" applyFill="1" applyBorder="1" applyAlignment="1">
      <alignment horizontal="right" vertical="center"/>
    </xf>
    <xf numFmtId="164" fontId="0" fillId="2" borderId="29" xfId="0" applyNumberForma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1" fontId="0" fillId="2" borderId="27" xfId="0" applyNumberForma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center"/>
    </xf>
    <xf numFmtId="3" fontId="9" fillId="0" borderId="44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0" applyNumberFormat="1" applyFill="1" applyAlignment="1">
      <alignment vertical="center"/>
    </xf>
    <xf numFmtId="0" fontId="0" fillId="2" borderId="0" xfId="0" applyFill="1" applyAlignment="1">
      <alignment horizontal="right" vertical="center"/>
    </xf>
    <xf numFmtId="3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0" xfId="0" applyFill="1"/>
    <xf numFmtId="49" fontId="3" fillId="0" borderId="3" xfId="0" applyNumberFormat="1" applyFont="1" applyBorder="1" applyAlignment="1">
      <alignment vertical="center" wrapText="1"/>
    </xf>
    <xf numFmtId="3" fontId="32" fillId="0" borderId="3" xfId="0" applyNumberFormat="1" applyFont="1" applyBorder="1" applyAlignment="1">
      <alignment vertical="center"/>
    </xf>
    <xf numFmtId="3" fontId="32" fillId="0" borderId="3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2" borderId="30" xfId="0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2" fillId="0" borderId="9" xfId="0" applyFont="1" applyBorder="1" applyAlignment="1">
      <alignment vertical="center"/>
    </xf>
    <xf numFmtId="3" fontId="32" fillId="0" borderId="9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vertical="center" wrapText="1"/>
    </xf>
    <xf numFmtId="3" fontId="32" fillId="0" borderId="29" xfId="0" applyNumberFormat="1" applyFont="1" applyBorder="1" applyAlignment="1">
      <alignment horizontal="center" vertical="center"/>
    </xf>
    <xf numFmtId="3" fontId="32" fillId="0" borderId="29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2" borderId="0" xfId="0" applyNumberFormat="1" applyFill="1" applyAlignment="1">
      <alignment vertical="center"/>
    </xf>
    <xf numFmtId="3" fontId="8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0" fontId="9" fillId="0" borderId="0" xfId="0" applyFont="1" applyAlignment="1">
      <alignment horizontal="center" vertical="center" wrapText="1"/>
    </xf>
    <xf numFmtId="1" fontId="0" fillId="2" borderId="37" xfId="0" applyNumberFormat="1" applyFill="1" applyBorder="1" applyAlignment="1">
      <alignment horizontal="left" vertical="center"/>
    </xf>
    <xf numFmtId="1" fontId="0" fillId="2" borderId="30" xfId="0" applyNumberForma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3" fontId="14" fillId="0" borderId="8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4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26" fillId="0" borderId="22" xfId="0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13" fillId="2" borderId="22" xfId="0" applyNumberFormat="1" applyFon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" fontId="0" fillId="2" borderId="29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11" fillId="2" borderId="10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" fontId="0" fillId="2" borderId="6" xfId="0" applyNumberForma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49" fontId="11" fillId="2" borderId="4" xfId="0" applyNumberFormat="1" applyFont="1" applyFill="1" applyBorder="1" applyAlignment="1">
      <alignment vertical="center" wrapText="1"/>
    </xf>
    <xf numFmtId="1" fontId="0" fillId="2" borderId="3" xfId="0" applyNumberFormat="1" applyFill="1" applyBorder="1" applyAlignment="1">
      <alignment vertical="center"/>
    </xf>
    <xf numFmtId="49" fontId="11" fillId="2" borderId="4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1" fontId="0" fillId="2" borderId="29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" fontId="0" fillId="2" borderId="6" xfId="0" applyNumberForma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42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" fontId="0" fillId="2" borderId="29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vertical="center" wrapText="1"/>
    </xf>
    <xf numFmtId="1" fontId="0" fillId="2" borderId="2" xfId="0" applyNumberFormat="1" applyFill="1" applyBorder="1" applyAlignment="1">
      <alignment vertical="center"/>
    </xf>
    <xf numFmtId="1" fontId="0" fillId="2" borderId="9" xfId="0" applyNumberFormat="1" applyFill="1" applyBorder="1" applyAlignment="1">
      <alignment vertical="center"/>
    </xf>
    <xf numFmtId="1" fontId="0" fillId="2" borderId="33" xfId="0" applyNumberFormat="1" applyFill="1" applyBorder="1" applyAlignment="1">
      <alignment vertical="center"/>
    </xf>
    <xf numFmtId="1" fontId="0" fillId="2" borderId="30" xfId="0" applyNumberFormat="1" applyFill="1" applyBorder="1" applyAlignment="1">
      <alignment vertical="center"/>
    </xf>
    <xf numFmtId="1" fontId="0" fillId="2" borderId="32" xfId="0" applyNumberForma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" fontId="0" fillId="2" borderId="15" xfId="0" applyNumberFormat="1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1" fontId="0" fillId="2" borderId="38" xfId="0" applyNumberForma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49" fontId="11" fillId="2" borderId="37" xfId="0" applyNumberFormat="1" applyFon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49" fontId="9" fillId="2" borderId="37" xfId="0" applyNumberFormat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 wrapText="1"/>
    </xf>
    <xf numFmtId="0" fontId="22" fillId="2" borderId="0" xfId="0" applyFont="1" applyFill="1"/>
    <xf numFmtId="0" fontId="9" fillId="2" borderId="22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43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16" xfId="0" applyFill="1" applyBorder="1" applyAlignment="1">
      <alignment vertical="center"/>
    </xf>
    <xf numFmtId="49" fontId="9" fillId="2" borderId="37" xfId="0" applyNumberFormat="1" applyFont="1" applyFill="1" applyBorder="1" applyAlignment="1">
      <alignment horizontal="left" vertical="center"/>
    </xf>
    <xf numFmtId="49" fontId="9" fillId="2" borderId="27" xfId="0" applyNumberFormat="1" applyFont="1" applyFill="1" applyBorder="1" applyAlignment="1">
      <alignment horizontal="left" vertical="center"/>
    </xf>
    <xf numFmtId="49" fontId="9" fillId="2" borderId="34" xfId="0" applyNumberFormat="1" applyFon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left" vertical="center"/>
    </xf>
    <xf numFmtId="1" fontId="0" fillId="2" borderId="16" xfId="0" applyNumberFormat="1" applyFill="1" applyBorder="1" applyAlignment="1">
      <alignment horizontal="left" vertical="center"/>
    </xf>
    <xf numFmtId="1" fontId="0" fillId="2" borderId="36" xfId="0" applyNumberFormat="1" applyFill="1" applyBorder="1" applyAlignment="1">
      <alignment horizontal="left" vertical="center"/>
    </xf>
    <xf numFmtId="1" fontId="0" fillId="2" borderId="15" xfId="0" applyNumberFormat="1" applyFill="1" applyBorder="1" applyAlignment="1">
      <alignment horizontal="right" vertical="center"/>
    </xf>
    <xf numFmtId="1" fontId="0" fillId="2" borderId="16" xfId="0" applyNumberFormat="1" applyFill="1" applyBorder="1" applyAlignment="1">
      <alignment horizontal="right" vertical="center"/>
    </xf>
    <xf numFmtId="1" fontId="0" fillId="2" borderId="36" xfId="0" applyNumberForma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942975</xdr:colOff>
      <xdr:row>1</xdr:row>
      <xdr:rowOff>381000</xdr:rowOff>
    </xdr:to>
    <xdr:pic>
      <xdr:nvPicPr>
        <xdr:cNvPr id="1203" name="Picture 1" descr="tszolg2embléma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1152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171450</xdr:colOff>
      <xdr:row>0</xdr:row>
      <xdr:rowOff>542925</xdr:rowOff>
    </xdr:to>
    <xdr:pic>
      <xdr:nvPicPr>
        <xdr:cNvPr id="10433" name="Picture 1" descr="tszolg2embléma">
          <a:extLst>
            <a:ext uri="{FF2B5EF4-FFF2-40B4-BE49-F238E27FC236}">
              <a16:creationId xmlns:a16="http://schemas.microsoft.com/office/drawing/2014/main" id="{00000000-0008-0000-0900-0000C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161925</xdr:colOff>
      <xdr:row>1</xdr:row>
      <xdr:rowOff>28575</xdr:rowOff>
    </xdr:to>
    <xdr:pic>
      <xdr:nvPicPr>
        <xdr:cNvPr id="11443" name="Picture 1" descr="tszolg2embléma">
          <a:extLst>
            <a:ext uri="{FF2B5EF4-FFF2-40B4-BE49-F238E27FC236}">
              <a16:creationId xmlns:a16="http://schemas.microsoft.com/office/drawing/2014/main" id="{00000000-0008-0000-0A00-0000B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1</xdr:row>
      <xdr:rowOff>114300</xdr:rowOff>
    </xdr:to>
    <xdr:pic>
      <xdr:nvPicPr>
        <xdr:cNvPr id="2227" name="Picture 1" descr="tszolg2embléma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476250</xdr:colOff>
      <xdr:row>0</xdr:row>
      <xdr:rowOff>542925</xdr:rowOff>
    </xdr:to>
    <xdr:pic>
      <xdr:nvPicPr>
        <xdr:cNvPr id="3251" name="Picture 1" descr="tszolg2embléma"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533400</xdr:rowOff>
    </xdr:to>
    <xdr:pic>
      <xdr:nvPicPr>
        <xdr:cNvPr id="4275" name="Picture 1" descr="tszolg2embléma">
          <a:extLst>
            <a:ext uri="{FF2B5EF4-FFF2-40B4-BE49-F238E27FC236}">
              <a16:creationId xmlns:a16="http://schemas.microsoft.com/office/drawing/2014/main" id="{00000000-0008-0000-03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514350</xdr:rowOff>
    </xdr:to>
    <xdr:pic>
      <xdr:nvPicPr>
        <xdr:cNvPr id="5299" name="Picture 1" descr="tszolg2embléma">
          <a:extLst>
            <a:ext uri="{FF2B5EF4-FFF2-40B4-BE49-F238E27FC236}">
              <a16:creationId xmlns:a16="http://schemas.microsoft.com/office/drawing/2014/main" id="{00000000-0008-0000-0400-0000B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6323" name="Picture 1" descr="tszolg2embléma">
          <a:extLst>
            <a:ext uri="{FF2B5EF4-FFF2-40B4-BE49-F238E27FC236}">
              <a16:creationId xmlns:a16="http://schemas.microsoft.com/office/drawing/2014/main" id="{00000000-0008-0000-05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7347" name="Picture 1" descr="tszolg2embléma">
          <a:extLst>
            <a:ext uri="{FF2B5EF4-FFF2-40B4-BE49-F238E27FC236}">
              <a16:creationId xmlns:a16="http://schemas.microsoft.com/office/drawing/2014/main" id="{00000000-0008-0000-0600-0000B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666750</xdr:colOff>
      <xdr:row>0</xdr:row>
      <xdr:rowOff>504825</xdr:rowOff>
    </xdr:to>
    <xdr:pic>
      <xdr:nvPicPr>
        <xdr:cNvPr id="8375" name="Picture 1" descr="tszolg2embléma">
          <a:extLst>
            <a:ext uri="{FF2B5EF4-FFF2-40B4-BE49-F238E27FC236}">
              <a16:creationId xmlns:a16="http://schemas.microsoft.com/office/drawing/2014/main" id="{00000000-0008-0000-0700-0000B7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1428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0</xdr:col>
      <xdr:colOff>847725</xdr:colOff>
      <xdr:row>0</xdr:row>
      <xdr:rowOff>542925</xdr:rowOff>
    </xdr:to>
    <xdr:pic>
      <xdr:nvPicPr>
        <xdr:cNvPr id="9396" name="Picture 1" descr="tszolg2embléma">
          <a:extLst>
            <a:ext uri="{FF2B5EF4-FFF2-40B4-BE49-F238E27FC236}">
              <a16:creationId xmlns:a16="http://schemas.microsoft.com/office/drawing/2014/main" id="{00000000-0008-0000-08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7905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view="pageBreakPreview" workbookViewId="0">
      <selection activeCell="H14" sqref="H14"/>
    </sheetView>
  </sheetViews>
  <sheetFormatPr defaultRowHeight="12.75" x14ac:dyDescent="0.2"/>
  <cols>
    <col min="1" max="1" width="4.140625" style="7" customWidth="1"/>
    <col min="2" max="2" width="51.140625" style="8" customWidth="1"/>
    <col min="3" max="3" width="9.140625" style="9"/>
    <col min="4" max="5" width="14.42578125" style="10" customWidth="1"/>
    <col min="6" max="16384" width="9.140625" style="1"/>
  </cols>
  <sheetData>
    <row r="1" spans="1:7" ht="30.75" customHeight="1" x14ac:dyDescent="0.2">
      <c r="A1" s="397" t="s">
        <v>344</v>
      </c>
      <c r="B1" s="398"/>
      <c r="C1" s="398"/>
      <c r="D1" s="398"/>
      <c r="E1" s="398"/>
    </row>
    <row r="2" spans="1:7" ht="33" customHeight="1" x14ac:dyDescent="0.2">
      <c r="A2" s="395" t="s">
        <v>345</v>
      </c>
      <c r="B2" s="396"/>
      <c r="C2" s="396"/>
      <c r="D2" s="396"/>
      <c r="E2" s="396"/>
    </row>
    <row r="3" spans="1:7" ht="36" customHeight="1" thickBot="1" x14ac:dyDescent="0.25">
      <c r="A3" s="393" t="s">
        <v>521</v>
      </c>
      <c r="B3" s="394"/>
      <c r="C3" s="394"/>
      <c r="D3" s="394"/>
      <c r="E3" s="394"/>
    </row>
    <row r="4" spans="1:7" s="4" customFormat="1" ht="32.25" customHeight="1" x14ac:dyDescent="0.2">
      <c r="A4" s="2" t="s">
        <v>0</v>
      </c>
      <c r="B4" s="3" t="s">
        <v>1</v>
      </c>
      <c r="C4" s="3" t="s">
        <v>2</v>
      </c>
      <c r="D4" s="271" t="s">
        <v>516</v>
      </c>
      <c r="E4" s="271" t="s">
        <v>522</v>
      </c>
    </row>
    <row r="5" spans="1:7" ht="27.95" customHeight="1" x14ac:dyDescent="0.2">
      <c r="A5" s="272" t="s">
        <v>3</v>
      </c>
      <c r="B5" s="5" t="s">
        <v>4</v>
      </c>
      <c r="C5" s="6" t="s">
        <v>5</v>
      </c>
      <c r="D5" s="273">
        <v>6.61</v>
      </c>
      <c r="E5" s="273">
        <v>5.53</v>
      </c>
    </row>
    <row r="6" spans="1:7" ht="27.95" customHeight="1" x14ac:dyDescent="0.2">
      <c r="A6" s="272" t="s">
        <v>6</v>
      </c>
      <c r="B6" s="5" t="s">
        <v>7</v>
      </c>
      <c r="C6" s="6" t="s">
        <v>8</v>
      </c>
      <c r="D6" s="274">
        <v>133203</v>
      </c>
      <c r="E6" s="274">
        <v>125361</v>
      </c>
    </row>
    <row r="7" spans="1:7" ht="32.25" customHeight="1" x14ac:dyDescent="0.2">
      <c r="A7" s="272" t="s">
        <v>9</v>
      </c>
      <c r="B7" s="5" t="s">
        <v>10</v>
      </c>
      <c r="C7" s="6" t="s">
        <v>8</v>
      </c>
      <c r="D7" s="274">
        <v>44042</v>
      </c>
      <c r="E7" s="274">
        <v>42266</v>
      </c>
      <c r="F7" s="110"/>
      <c r="G7" s="110"/>
    </row>
    <row r="8" spans="1:7" ht="27.95" customHeight="1" x14ac:dyDescent="0.2">
      <c r="A8" s="272" t="s">
        <v>11</v>
      </c>
      <c r="B8" s="5" t="s">
        <v>12</v>
      </c>
      <c r="C8" s="6" t="s">
        <v>8</v>
      </c>
      <c r="D8" s="274">
        <v>42232</v>
      </c>
      <c r="E8" s="274">
        <v>33625</v>
      </c>
    </row>
    <row r="9" spans="1:7" ht="27.95" customHeight="1" x14ac:dyDescent="0.2">
      <c r="A9" s="272" t="s">
        <v>13</v>
      </c>
      <c r="B9" s="5" t="s">
        <v>14</v>
      </c>
      <c r="C9" s="6" t="s">
        <v>15</v>
      </c>
      <c r="D9" s="274">
        <v>0</v>
      </c>
      <c r="E9" s="274">
        <v>0</v>
      </c>
    </row>
    <row r="10" spans="1:7" ht="38.25" customHeight="1" x14ac:dyDescent="0.2">
      <c r="A10" s="272" t="s">
        <v>16</v>
      </c>
      <c r="B10" s="5" t="s">
        <v>17</v>
      </c>
      <c r="C10" s="6" t="s">
        <v>347</v>
      </c>
      <c r="D10" s="275">
        <v>8.2431865546515187E-2</v>
      </c>
      <c r="E10" s="275">
        <v>7.4859999999999996E-2</v>
      </c>
    </row>
    <row r="11" spans="1:7" ht="36" customHeight="1" x14ac:dyDescent="0.2">
      <c r="A11" s="272" t="s">
        <v>18</v>
      </c>
      <c r="B11" s="5" t="s">
        <v>19</v>
      </c>
      <c r="C11" s="6" t="s">
        <v>347</v>
      </c>
      <c r="D11" s="275">
        <v>0.26905722492507489</v>
      </c>
      <c r="E11" s="275">
        <v>0.25436799999999998</v>
      </c>
    </row>
    <row r="12" spans="1:7" ht="27.95" customHeight="1" x14ac:dyDescent="0.2">
      <c r="A12" s="272" t="s">
        <v>20</v>
      </c>
      <c r="B12" s="5" t="s">
        <v>351</v>
      </c>
      <c r="C12" s="6" t="s">
        <v>21</v>
      </c>
      <c r="D12" s="274">
        <v>187155</v>
      </c>
      <c r="E12" s="274">
        <v>188570</v>
      </c>
    </row>
    <row r="13" spans="1:7" ht="27.95" customHeight="1" x14ac:dyDescent="0.2">
      <c r="A13" s="272" t="s">
        <v>22</v>
      </c>
      <c r="B13" s="5" t="s">
        <v>23</v>
      </c>
      <c r="C13" s="6" t="s">
        <v>21</v>
      </c>
      <c r="D13" s="274">
        <v>372099</v>
      </c>
      <c r="E13" s="274">
        <v>351952</v>
      </c>
    </row>
    <row r="14" spans="1:7" ht="36.75" customHeight="1" x14ac:dyDescent="0.2">
      <c r="A14" s="272" t="s">
        <v>24</v>
      </c>
      <c r="B14" s="5" t="s">
        <v>25</v>
      </c>
      <c r="C14" s="6" t="s">
        <v>21</v>
      </c>
      <c r="D14" s="274">
        <v>131413</v>
      </c>
      <c r="E14" s="274">
        <v>124028</v>
      </c>
    </row>
    <row r="15" spans="1:7" ht="27.95" customHeight="1" x14ac:dyDescent="0.2">
      <c r="A15" s="272" t="s">
        <v>26</v>
      </c>
      <c r="B15" s="5" t="s">
        <v>352</v>
      </c>
      <c r="C15" s="6" t="s">
        <v>21</v>
      </c>
      <c r="D15" s="274">
        <v>114264</v>
      </c>
      <c r="E15" s="274">
        <v>112673</v>
      </c>
    </row>
    <row r="16" spans="1:7" ht="27.95" customHeight="1" x14ac:dyDescent="0.2">
      <c r="A16" s="272" t="s">
        <v>27</v>
      </c>
      <c r="B16" s="5" t="s">
        <v>28</v>
      </c>
      <c r="C16" s="6" t="s">
        <v>21</v>
      </c>
      <c r="D16" s="274">
        <v>162626</v>
      </c>
      <c r="E16" s="274">
        <v>546916</v>
      </c>
    </row>
    <row r="17" spans="1:5" ht="27.95" customHeight="1" x14ac:dyDescent="0.2">
      <c r="A17" s="272" t="s">
        <v>29</v>
      </c>
      <c r="B17" s="5" t="s">
        <v>30</v>
      </c>
      <c r="C17" s="6" t="s">
        <v>21</v>
      </c>
      <c r="D17" s="274" t="s">
        <v>341</v>
      </c>
      <c r="E17" s="274" t="s">
        <v>341</v>
      </c>
    </row>
    <row r="18" spans="1:5" ht="27.95" customHeight="1" x14ac:dyDescent="0.2">
      <c r="A18" s="272" t="s">
        <v>31</v>
      </c>
      <c r="B18" s="5" t="s">
        <v>32</v>
      </c>
      <c r="C18" s="6" t="s">
        <v>21</v>
      </c>
      <c r="D18" s="274" t="s">
        <v>341</v>
      </c>
      <c r="E18" s="274" t="s">
        <v>341</v>
      </c>
    </row>
    <row r="19" spans="1:5" ht="27.95" customHeight="1" x14ac:dyDescent="0.2">
      <c r="A19" s="272" t="s">
        <v>33</v>
      </c>
      <c r="B19" s="5" t="s">
        <v>34</v>
      </c>
      <c r="C19" s="6" t="s">
        <v>21</v>
      </c>
      <c r="D19" s="274">
        <v>559102</v>
      </c>
      <c r="E19" s="274">
        <v>3943555</v>
      </c>
    </row>
    <row r="20" spans="1:5" ht="27.95" customHeight="1" x14ac:dyDescent="0.2">
      <c r="A20" s="272" t="s">
        <v>35</v>
      </c>
      <c r="B20" s="5" t="s">
        <v>36</v>
      </c>
      <c r="C20" s="6" t="s">
        <v>21</v>
      </c>
      <c r="D20" s="274" t="s">
        <v>341</v>
      </c>
      <c r="E20" s="274" t="s">
        <v>341</v>
      </c>
    </row>
    <row r="21" spans="1:5" ht="27.95" customHeight="1" x14ac:dyDescent="0.2">
      <c r="A21" s="272" t="s">
        <v>37</v>
      </c>
      <c r="B21" s="5" t="s">
        <v>38</v>
      </c>
      <c r="C21" s="6" t="s">
        <v>21</v>
      </c>
      <c r="D21" s="274" t="s">
        <v>341</v>
      </c>
      <c r="E21" s="274" t="s">
        <v>341</v>
      </c>
    </row>
    <row r="22" spans="1:5" ht="27.95" customHeight="1" x14ac:dyDescent="0.2">
      <c r="A22" s="272" t="s">
        <v>39</v>
      </c>
      <c r="B22" s="5" t="s">
        <v>40</v>
      </c>
      <c r="C22" s="6" t="s">
        <v>21</v>
      </c>
      <c r="D22" s="274">
        <v>115300</v>
      </c>
      <c r="E22" s="274">
        <v>96166</v>
      </c>
    </row>
    <row r="23" spans="1:5" ht="27.95" customHeight="1" thickBot="1" x14ac:dyDescent="0.25">
      <c r="A23" s="276" t="s">
        <v>41</v>
      </c>
      <c r="B23" s="172" t="s">
        <v>42</v>
      </c>
      <c r="C23" s="173" t="s">
        <v>21</v>
      </c>
      <c r="D23" s="277">
        <v>1641959</v>
      </c>
      <c r="E23" s="277">
        <f>SUM(E12:E22)</f>
        <v>5363860</v>
      </c>
    </row>
  </sheetData>
  <mergeCells count="3">
    <mergeCell ref="A3:E3"/>
    <mergeCell ref="A2:E2"/>
    <mergeCell ref="A1:E1"/>
  </mergeCells>
  <phoneticPr fontId="6" type="noConversion"/>
  <printOptions horizontalCentered="1"/>
  <pageMargins left="0.55118110236220474" right="0.43307086614173229" top="0.59055118110236227" bottom="0.708661417322834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40"/>
  <sheetViews>
    <sheetView view="pageBreakPreview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27" sqref="I127"/>
    </sheetView>
  </sheetViews>
  <sheetFormatPr defaultRowHeight="12.75" x14ac:dyDescent="0.2"/>
  <cols>
    <col min="1" max="1" width="10.140625" style="32" customWidth="1"/>
    <col min="2" max="2" width="19.7109375" style="31" customWidth="1"/>
    <col min="3" max="3" width="16.28515625" style="31" customWidth="1"/>
    <col min="4" max="4" width="20.5703125" style="31" customWidth="1"/>
    <col min="5" max="5" width="13.7109375" customWidth="1"/>
    <col min="6" max="6" width="13.85546875" customWidth="1"/>
    <col min="7" max="7" width="12.28515625" customWidth="1"/>
    <col min="8" max="8" width="20.7109375" style="34" customWidth="1"/>
    <col min="9" max="9" width="13.85546875" style="31" customWidth="1"/>
    <col min="10" max="10" width="14.140625" style="32" customWidth="1"/>
    <col min="11" max="16384" width="9.140625" style="31"/>
  </cols>
  <sheetData>
    <row r="1" spans="1:11" ht="43.5" customHeight="1" x14ac:dyDescent="0.2">
      <c r="A1" s="425" t="s">
        <v>310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1" s="64" customFormat="1" ht="19.5" customHeight="1" thickBot="1" x14ac:dyDescent="0.25">
      <c r="A2" s="426" t="s">
        <v>532</v>
      </c>
      <c r="B2" s="427"/>
      <c r="C2" s="427"/>
      <c r="D2" s="427"/>
      <c r="E2" s="427"/>
      <c r="F2" s="427"/>
      <c r="G2" s="427"/>
      <c r="H2" s="427"/>
      <c r="I2" s="427"/>
      <c r="J2" s="427"/>
    </row>
    <row r="3" spans="1:11" s="92" customFormat="1" ht="84.75" customHeight="1" thickBot="1" x14ac:dyDescent="0.25">
      <c r="A3" s="241" t="s">
        <v>311</v>
      </c>
      <c r="B3" s="183" t="s">
        <v>311</v>
      </c>
      <c r="C3" s="183" t="s">
        <v>312</v>
      </c>
      <c r="D3" s="183" t="s">
        <v>372</v>
      </c>
      <c r="E3" s="183" t="s">
        <v>484</v>
      </c>
      <c r="F3" s="183" t="s">
        <v>485</v>
      </c>
      <c r="G3" s="183" t="s">
        <v>313</v>
      </c>
      <c r="H3" s="244" t="s">
        <v>321</v>
      </c>
      <c r="I3" s="183" t="s">
        <v>319</v>
      </c>
      <c r="J3" s="186" t="s">
        <v>320</v>
      </c>
    </row>
    <row r="4" spans="1:11" x14ac:dyDescent="0.2">
      <c r="A4" s="428" t="s">
        <v>133</v>
      </c>
      <c r="B4" s="430" t="s">
        <v>224</v>
      </c>
      <c r="C4" s="17" t="s">
        <v>221</v>
      </c>
      <c r="D4" s="17" t="s">
        <v>446</v>
      </c>
      <c r="E4" s="438">
        <v>1501</v>
      </c>
      <c r="F4" s="207">
        <v>892</v>
      </c>
      <c r="G4" s="207">
        <v>7700</v>
      </c>
      <c r="H4" s="23">
        <f>+F4/G4</f>
        <v>0.11584415584415585</v>
      </c>
      <c r="I4" s="18"/>
      <c r="J4" s="19">
        <v>60</v>
      </c>
      <c r="K4" s="109"/>
    </row>
    <row r="5" spans="1:11" x14ac:dyDescent="0.2">
      <c r="A5" s="429"/>
      <c r="B5" s="431"/>
      <c r="C5" s="21" t="s">
        <v>222</v>
      </c>
      <c r="D5" s="292" t="s">
        <v>496</v>
      </c>
      <c r="E5" s="420"/>
      <c r="F5" s="189">
        <v>745</v>
      </c>
      <c r="G5" s="189">
        <v>3850</v>
      </c>
      <c r="H5" s="23">
        <f>+F5/G5</f>
        <v>0.19350649350649352</v>
      </c>
      <c r="I5" s="20"/>
      <c r="J5" s="24">
        <v>30</v>
      </c>
      <c r="K5" s="109"/>
    </row>
    <row r="6" spans="1:11" x14ac:dyDescent="0.2">
      <c r="A6" s="429"/>
      <c r="B6" s="431"/>
      <c r="C6" s="21" t="s">
        <v>223</v>
      </c>
      <c r="D6" s="292" t="s">
        <v>497</v>
      </c>
      <c r="E6" s="420"/>
      <c r="F6" s="189">
        <v>1840</v>
      </c>
      <c r="G6" s="189">
        <v>7700</v>
      </c>
      <c r="H6" s="23">
        <f>+F6/G6</f>
        <v>0.23896103896103896</v>
      </c>
      <c r="I6" s="20"/>
      <c r="J6" s="24">
        <v>60</v>
      </c>
    </row>
    <row r="7" spans="1:11" x14ac:dyDescent="0.2">
      <c r="A7" s="429"/>
      <c r="B7" s="431"/>
      <c r="C7" s="21" t="s">
        <v>224</v>
      </c>
      <c r="D7" s="21" t="s">
        <v>449</v>
      </c>
      <c r="E7" s="420"/>
      <c r="F7" s="189">
        <v>1853</v>
      </c>
      <c r="G7" s="189">
        <v>7815</v>
      </c>
      <c r="H7" s="23">
        <f>+F7/G7</f>
        <v>0.23710812539987203</v>
      </c>
      <c r="I7" s="289"/>
      <c r="J7" s="24">
        <v>62</v>
      </c>
    </row>
    <row r="8" spans="1:11" x14ac:dyDescent="0.2">
      <c r="A8" s="432" t="s">
        <v>132</v>
      </c>
      <c r="B8" s="433" t="s">
        <v>225</v>
      </c>
      <c r="C8" s="21" t="s">
        <v>225</v>
      </c>
      <c r="D8" s="21" t="s">
        <v>450</v>
      </c>
      <c r="E8" s="419">
        <v>1531</v>
      </c>
      <c r="F8" s="189">
        <v>1886</v>
      </c>
      <c r="G8" s="189">
        <v>7700</v>
      </c>
      <c r="H8" s="23">
        <f>+F8/G8</f>
        <v>0.24493506493506492</v>
      </c>
      <c r="I8" s="289"/>
      <c r="J8" s="24">
        <v>60</v>
      </c>
      <c r="K8" s="109"/>
    </row>
    <row r="9" spans="1:11" x14ac:dyDescent="0.2">
      <c r="A9" s="429"/>
      <c r="B9" s="431"/>
      <c r="C9" s="21" t="s">
        <v>226</v>
      </c>
      <c r="D9" s="21" t="s">
        <v>451</v>
      </c>
      <c r="E9" s="420"/>
      <c r="F9" s="189">
        <v>625</v>
      </c>
      <c r="G9" s="189">
        <v>7713</v>
      </c>
      <c r="H9" s="23">
        <f t="shared" ref="H9:H65" si="0">+F9/G9</f>
        <v>8.103202385582782E-2</v>
      </c>
      <c r="I9" s="289">
        <v>60</v>
      </c>
      <c r="J9" s="24">
        <v>60</v>
      </c>
      <c r="K9" s="109"/>
    </row>
    <row r="10" spans="1:11" x14ac:dyDescent="0.2">
      <c r="A10" s="429"/>
      <c r="B10" s="431"/>
      <c r="C10" s="21" t="s">
        <v>227</v>
      </c>
      <c r="D10" s="21" t="s">
        <v>452</v>
      </c>
      <c r="E10" s="420"/>
      <c r="F10" s="189">
        <v>874</v>
      </c>
      <c r="G10" s="189">
        <v>3850</v>
      </c>
      <c r="H10" s="23">
        <f t="shared" si="0"/>
        <v>0.227012987012987</v>
      </c>
      <c r="I10" s="289"/>
      <c r="J10" s="24">
        <v>30</v>
      </c>
    </row>
    <row r="11" spans="1:11" x14ac:dyDescent="0.2">
      <c r="A11" s="429"/>
      <c r="B11" s="431"/>
      <c r="C11" s="21" t="s">
        <v>228</v>
      </c>
      <c r="D11" s="21" t="s">
        <v>453</v>
      </c>
      <c r="E11" s="420"/>
      <c r="F11" s="189">
        <v>1620</v>
      </c>
      <c r="G11" s="189">
        <v>7700</v>
      </c>
      <c r="H11" s="23">
        <f t="shared" si="0"/>
        <v>0.21038961038961038</v>
      </c>
      <c r="I11" s="289"/>
      <c r="J11" s="24">
        <v>60</v>
      </c>
    </row>
    <row r="12" spans="1:11" x14ac:dyDescent="0.2">
      <c r="A12" s="432" t="s">
        <v>185</v>
      </c>
      <c r="B12" s="433" t="s">
        <v>231</v>
      </c>
      <c r="C12" s="21" t="s">
        <v>229</v>
      </c>
      <c r="D12" s="21" t="s">
        <v>454</v>
      </c>
      <c r="E12" s="419">
        <v>357</v>
      </c>
      <c r="F12" s="189">
        <v>427</v>
      </c>
      <c r="G12" s="189">
        <v>1910</v>
      </c>
      <c r="H12" s="23">
        <f t="shared" si="0"/>
        <v>0.22356020942408378</v>
      </c>
      <c r="I12" s="289"/>
      <c r="J12" s="24">
        <v>12</v>
      </c>
      <c r="K12" s="109"/>
    </row>
    <row r="13" spans="1:11" x14ac:dyDescent="0.2">
      <c r="A13" s="429"/>
      <c r="B13" s="431"/>
      <c r="C13" s="21" t="s">
        <v>230</v>
      </c>
      <c r="D13" s="21" t="s">
        <v>455</v>
      </c>
      <c r="E13" s="420"/>
      <c r="F13" s="189">
        <v>391</v>
      </c>
      <c r="G13" s="189">
        <v>1895</v>
      </c>
      <c r="H13" s="23">
        <f t="shared" si="0"/>
        <v>0.20633245382585752</v>
      </c>
      <c r="I13" s="289"/>
      <c r="J13" s="24">
        <v>12</v>
      </c>
      <c r="K13" s="109"/>
    </row>
    <row r="14" spans="1:11" x14ac:dyDescent="0.2">
      <c r="A14" s="429"/>
      <c r="B14" s="431"/>
      <c r="C14" s="21" t="s">
        <v>231</v>
      </c>
      <c r="D14" s="21" t="s">
        <v>456</v>
      </c>
      <c r="E14" s="420"/>
      <c r="F14" s="189">
        <v>419</v>
      </c>
      <c r="G14" s="189">
        <v>1894</v>
      </c>
      <c r="H14" s="23">
        <f t="shared" si="0"/>
        <v>0.22122492080253431</v>
      </c>
      <c r="I14" s="289"/>
      <c r="J14" s="24">
        <v>12</v>
      </c>
    </row>
    <row r="15" spans="1:11" x14ac:dyDescent="0.2">
      <c r="A15" s="429"/>
      <c r="B15" s="431"/>
      <c r="C15" s="21" t="s">
        <v>232</v>
      </c>
      <c r="D15" s="21" t="s">
        <v>457</v>
      </c>
      <c r="E15" s="420"/>
      <c r="F15" s="189">
        <v>434</v>
      </c>
      <c r="G15" s="189">
        <v>1895</v>
      </c>
      <c r="H15" s="23">
        <f t="shared" si="0"/>
        <v>0.22902374670184697</v>
      </c>
      <c r="I15" s="289"/>
      <c r="J15" s="24">
        <v>12</v>
      </c>
    </row>
    <row r="16" spans="1:11" x14ac:dyDescent="0.2">
      <c r="A16" s="434" t="s">
        <v>110</v>
      </c>
      <c r="B16" s="436" t="s">
        <v>240</v>
      </c>
      <c r="C16" s="21" t="s">
        <v>234</v>
      </c>
      <c r="D16" s="21" t="s">
        <v>458</v>
      </c>
      <c r="E16" s="421">
        <v>696</v>
      </c>
      <c r="F16" s="189">
        <v>1436</v>
      </c>
      <c r="G16" s="189">
        <v>6615</v>
      </c>
      <c r="H16" s="23">
        <f>+F16/G16</f>
        <v>0.21708238851095993</v>
      </c>
      <c r="I16" s="289"/>
      <c r="J16" s="24">
        <v>62</v>
      </c>
      <c r="K16" s="109"/>
    </row>
    <row r="17" spans="1:13" ht="12.75" customHeight="1" x14ac:dyDescent="0.2">
      <c r="A17" s="435"/>
      <c r="B17" s="437"/>
      <c r="C17" s="21" t="s">
        <v>240</v>
      </c>
      <c r="D17" s="21" t="s">
        <v>459</v>
      </c>
      <c r="E17" s="424"/>
      <c r="F17" s="189">
        <v>1150</v>
      </c>
      <c r="G17" s="189">
        <v>6470</v>
      </c>
      <c r="H17" s="23">
        <f t="shared" si="0"/>
        <v>0.1777434312210201</v>
      </c>
      <c r="I17" s="289"/>
      <c r="J17" s="24">
        <v>47</v>
      </c>
    </row>
    <row r="18" spans="1:13" x14ac:dyDescent="0.2">
      <c r="A18" s="432" t="s">
        <v>171</v>
      </c>
      <c r="B18" s="433" t="s">
        <v>239</v>
      </c>
      <c r="C18" s="21" t="s">
        <v>235</v>
      </c>
      <c r="D18" s="21" t="s">
        <v>460</v>
      </c>
      <c r="E18" s="419">
        <v>795</v>
      </c>
      <c r="F18" s="189">
        <v>1103</v>
      </c>
      <c r="G18" s="189">
        <v>6541</v>
      </c>
      <c r="H18" s="23">
        <f t="shared" si="0"/>
        <v>0.16862865005350863</v>
      </c>
      <c r="I18" s="289"/>
      <c r="J18" s="24">
        <v>62</v>
      </c>
      <c r="K18" s="109"/>
    </row>
    <row r="19" spans="1:13" x14ac:dyDescent="0.2">
      <c r="A19" s="432"/>
      <c r="B19" s="433"/>
      <c r="C19" s="21" t="s">
        <v>237</v>
      </c>
      <c r="D19" s="21" t="s">
        <v>461</v>
      </c>
      <c r="E19" s="419"/>
      <c r="F19" s="189">
        <v>859</v>
      </c>
      <c r="G19" s="189">
        <v>4804</v>
      </c>
      <c r="H19" s="23">
        <f>+F19/G19</f>
        <v>0.17880932556203163</v>
      </c>
      <c r="I19" s="289"/>
      <c r="J19" s="24">
        <v>33</v>
      </c>
      <c r="K19" s="109"/>
    </row>
    <row r="20" spans="1:13" x14ac:dyDescent="0.2">
      <c r="A20" s="429"/>
      <c r="B20" s="431"/>
      <c r="C20" s="21" t="s">
        <v>239</v>
      </c>
      <c r="D20" s="21" t="s">
        <v>462</v>
      </c>
      <c r="E20" s="420"/>
      <c r="F20" s="189">
        <v>756</v>
      </c>
      <c r="G20" s="189">
        <v>3698</v>
      </c>
      <c r="H20" s="23">
        <f t="shared" si="0"/>
        <v>0.20443482963764198</v>
      </c>
      <c r="I20" s="289"/>
      <c r="J20" s="24">
        <v>26</v>
      </c>
    </row>
    <row r="21" spans="1:13" x14ac:dyDescent="0.2">
      <c r="A21" s="432" t="s">
        <v>186</v>
      </c>
      <c r="B21" s="433" t="s">
        <v>238</v>
      </c>
      <c r="C21" s="21" t="s">
        <v>236</v>
      </c>
      <c r="D21" s="21" t="s">
        <v>463</v>
      </c>
      <c r="E21" s="419">
        <v>615</v>
      </c>
      <c r="F21" s="189">
        <v>1346</v>
      </c>
      <c r="G21" s="189">
        <v>6692</v>
      </c>
      <c r="H21" s="23">
        <f t="shared" si="0"/>
        <v>0.20113568439928273</v>
      </c>
      <c r="I21" s="289"/>
      <c r="J21" s="24">
        <v>64</v>
      </c>
      <c r="K21" s="109"/>
    </row>
    <row r="22" spans="1:13" x14ac:dyDescent="0.2">
      <c r="A22" s="429"/>
      <c r="B22" s="431"/>
      <c r="C22" s="21" t="s">
        <v>238</v>
      </c>
      <c r="D22" s="21" t="s">
        <v>464</v>
      </c>
      <c r="E22" s="420"/>
      <c r="F22" s="189">
        <v>1012</v>
      </c>
      <c r="G22" s="189">
        <v>4863</v>
      </c>
      <c r="H22" s="23">
        <f t="shared" si="0"/>
        <v>0.20810199465350607</v>
      </c>
      <c r="I22" s="289"/>
      <c r="J22" s="24">
        <v>33</v>
      </c>
      <c r="K22" s="109"/>
      <c r="M22" s="109"/>
    </row>
    <row r="23" spans="1:13" x14ac:dyDescent="0.2">
      <c r="A23" s="439" t="s">
        <v>111</v>
      </c>
      <c r="B23" s="433" t="s">
        <v>241</v>
      </c>
      <c r="C23" s="21" t="s">
        <v>233</v>
      </c>
      <c r="D23" s="21" t="s">
        <v>465</v>
      </c>
      <c r="E23" s="419">
        <v>401</v>
      </c>
      <c r="F23" s="189">
        <v>889</v>
      </c>
      <c r="G23" s="189">
        <v>3389</v>
      </c>
      <c r="H23" s="23">
        <f t="shared" si="0"/>
        <v>0.26231926822071405</v>
      </c>
      <c r="I23" s="289"/>
      <c r="J23" s="24">
        <v>27</v>
      </c>
      <c r="K23" s="109"/>
    </row>
    <row r="24" spans="1:13" x14ac:dyDescent="0.2">
      <c r="A24" s="440"/>
      <c r="B24" s="431"/>
      <c r="C24" s="21" t="s">
        <v>241</v>
      </c>
      <c r="D24" s="21" t="s">
        <v>466</v>
      </c>
      <c r="E24" s="420"/>
      <c r="F24" s="189">
        <v>728</v>
      </c>
      <c r="G24" s="189">
        <v>5389</v>
      </c>
      <c r="H24" s="23">
        <f t="shared" si="0"/>
        <v>0.13508999814436815</v>
      </c>
      <c r="I24" s="289"/>
      <c r="J24" s="25">
        <v>31</v>
      </c>
    </row>
    <row r="25" spans="1:13" x14ac:dyDescent="0.2">
      <c r="A25" s="439" t="s">
        <v>174</v>
      </c>
      <c r="B25" s="433" t="s">
        <v>244</v>
      </c>
      <c r="C25" s="21" t="s">
        <v>242</v>
      </c>
      <c r="D25" s="21" t="s">
        <v>467</v>
      </c>
      <c r="E25" s="419">
        <v>574</v>
      </c>
      <c r="F25" s="189">
        <v>343</v>
      </c>
      <c r="G25" s="189">
        <v>1910</v>
      </c>
      <c r="H25" s="23">
        <f t="shared" si="0"/>
        <v>0.17958115183246073</v>
      </c>
      <c r="I25" s="289">
        <v>12</v>
      </c>
      <c r="J25" s="25">
        <v>12</v>
      </c>
    </row>
    <row r="26" spans="1:13" x14ac:dyDescent="0.2">
      <c r="A26" s="440"/>
      <c r="B26" s="431"/>
      <c r="C26" s="21" t="s">
        <v>243</v>
      </c>
      <c r="D26" s="21" t="s">
        <v>468</v>
      </c>
      <c r="E26" s="420"/>
      <c r="F26" s="189">
        <v>326</v>
      </c>
      <c r="G26" s="189">
        <v>1910</v>
      </c>
      <c r="H26" s="23">
        <f t="shared" si="0"/>
        <v>0.17068062827225131</v>
      </c>
      <c r="I26" s="289">
        <v>12</v>
      </c>
      <c r="J26" s="25">
        <v>12</v>
      </c>
      <c r="K26" s="109"/>
    </row>
    <row r="27" spans="1:13" x14ac:dyDescent="0.2">
      <c r="A27" s="440"/>
      <c r="B27" s="431"/>
      <c r="C27" s="21" t="s">
        <v>244</v>
      </c>
      <c r="D27" s="21" t="s">
        <v>469</v>
      </c>
      <c r="E27" s="420"/>
      <c r="F27" s="189">
        <v>354</v>
      </c>
      <c r="G27" s="189">
        <v>1910</v>
      </c>
      <c r="H27" s="23">
        <f t="shared" si="0"/>
        <v>0.18534031413612564</v>
      </c>
      <c r="I27" s="289">
        <v>12</v>
      </c>
      <c r="J27" s="25">
        <v>12</v>
      </c>
    </row>
    <row r="28" spans="1:13" x14ac:dyDescent="0.2">
      <c r="A28" s="440"/>
      <c r="B28" s="431"/>
      <c r="C28" s="21" t="s">
        <v>245</v>
      </c>
      <c r="D28" s="21" t="s">
        <v>470</v>
      </c>
      <c r="E28" s="420"/>
      <c r="F28" s="189">
        <v>218</v>
      </c>
      <c r="G28" s="189">
        <v>1910</v>
      </c>
      <c r="H28" s="23">
        <f t="shared" si="0"/>
        <v>0.11413612565445026</v>
      </c>
      <c r="I28" s="289">
        <v>12</v>
      </c>
      <c r="J28" s="25">
        <v>12</v>
      </c>
    </row>
    <row r="29" spans="1:13" x14ac:dyDescent="0.2">
      <c r="A29" s="440"/>
      <c r="B29" s="431"/>
      <c r="C29" s="21" t="s">
        <v>246</v>
      </c>
      <c r="D29" s="21" t="s">
        <v>471</v>
      </c>
      <c r="E29" s="420"/>
      <c r="F29" s="189">
        <v>410</v>
      </c>
      <c r="G29" s="189">
        <v>1910</v>
      </c>
      <c r="H29" s="23">
        <f t="shared" si="0"/>
        <v>0.21465968586387435</v>
      </c>
      <c r="I29" s="289"/>
      <c r="J29" s="25">
        <v>12</v>
      </c>
    </row>
    <row r="30" spans="1:13" x14ac:dyDescent="0.2">
      <c r="A30" s="439" t="s">
        <v>182</v>
      </c>
      <c r="B30" s="433" t="s">
        <v>248</v>
      </c>
      <c r="C30" s="21" t="s">
        <v>247</v>
      </c>
      <c r="D30" s="21" t="s">
        <v>472</v>
      </c>
      <c r="E30" s="419">
        <v>787</v>
      </c>
      <c r="F30" s="189">
        <v>731</v>
      </c>
      <c r="G30" s="189">
        <v>5124</v>
      </c>
      <c r="H30" s="23">
        <f t="shared" si="0"/>
        <v>0.14266198282591724</v>
      </c>
      <c r="I30" s="289"/>
      <c r="J30" s="25">
        <v>36</v>
      </c>
    </row>
    <row r="31" spans="1:13" x14ac:dyDescent="0.2">
      <c r="A31" s="440"/>
      <c r="B31" s="431"/>
      <c r="C31" s="21" t="s">
        <v>248</v>
      </c>
      <c r="D31" s="21" t="s">
        <v>473</v>
      </c>
      <c r="E31" s="420"/>
      <c r="F31" s="189">
        <v>987</v>
      </c>
      <c r="G31" s="189">
        <v>5124</v>
      </c>
      <c r="H31" s="23">
        <f t="shared" si="0"/>
        <v>0.19262295081967212</v>
      </c>
      <c r="I31" s="289"/>
      <c r="J31" s="25">
        <v>36</v>
      </c>
      <c r="K31" s="109"/>
    </row>
    <row r="32" spans="1:13" x14ac:dyDescent="0.2">
      <c r="A32" s="440"/>
      <c r="B32" s="431"/>
      <c r="C32" s="21" t="s">
        <v>249</v>
      </c>
      <c r="D32" s="21" t="s">
        <v>474</v>
      </c>
      <c r="E32" s="420"/>
      <c r="F32" s="189">
        <v>1070</v>
      </c>
      <c r="G32" s="189">
        <v>5114</v>
      </c>
      <c r="H32" s="23">
        <f t="shared" si="0"/>
        <v>0.20922956589753616</v>
      </c>
      <c r="I32" s="289"/>
      <c r="J32" s="25">
        <v>36</v>
      </c>
    </row>
    <row r="33" spans="1:12" x14ac:dyDescent="0.2">
      <c r="A33" s="439" t="s">
        <v>169</v>
      </c>
      <c r="B33" s="433" t="s">
        <v>252</v>
      </c>
      <c r="C33" s="21" t="s">
        <v>250</v>
      </c>
      <c r="D33" s="21" t="s">
        <v>475</v>
      </c>
      <c r="E33" s="419">
        <v>1395</v>
      </c>
      <c r="F33" s="189">
        <v>999</v>
      </c>
      <c r="G33" s="189">
        <v>5631</v>
      </c>
      <c r="H33" s="23">
        <f t="shared" si="0"/>
        <v>0.17741076185402238</v>
      </c>
      <c r="I33" s="289"/>
      <c r="J33" s="25">
        <v>36</v>
      </c>
    </row>
    <row r="34" spans="1:12" x14ac:dyDescent="0.2">
      <c r="A34" s="440"/>
      <c r="B34" s="431"/>
      <c r="C34" s="21" t="s">
        <v>251</v>
      </c>
      <c r="D34" s="21" t="s">
        <v>476</v>
      </c>
      <c r="E34" s="420"/>
      <c r="F34" s="189">
        <v>1004</v>
      </c>
      <c r="G34" s="189">
        <v>4311</v>
      </c>
      <c r="H34" s="23">
        <f t="shared" si="0"/>
        <v>0.23289260032475065</v>
      </c>
      <c r="I34" s="289"/>
      <c r="J34" s="25">
        <v>27</v>
      </c>
      <c r="K34" s="109"/>
    </row>
    <row r="35" spans="1:12" x14ac:dyDescent="0.2">
      <c r="A35" s="440"/>
      <c r="B35" s="431"/>
      <c r="C35" s="21" t="s">
        <v>252</v>
      </c>
      <c r="D35" s="21" t="s">
        <v>477</v>
      </c>
      <c r="E35" s="420"/>
      <c r="F35" s="189">
        <v>863</v>
      </c>
      <c r="G35" s="189">
        <v>4183</v>
      </c>
      <c r="H35" s="23">
        <f t="shared" si="0"/>
        <v>0.20631125986134352</v>
      </c>
      <c r="I35" s="289"/>
      <c r="J35" s="25">
        <v>26</v>
      </c>
    </row>
    <row r="36" spans="1:12" x14ac:dyDescent="0.2">
      <c r="A36" s="440"/>
      <c r="B36" s="431"/>
      <c r="C36" s="21" t="s">
        <v>253</v>
      </c>
      <c r="D36" s="21" t="s">
        <v>478</v>
      </c>
      <c r="E36" s="420"/>
      <c r="F36" s="189">
        <v>1033</v>
      </c>
      <c r="G36" s="189">
        <v>4384</v>
      </c>
      <c r="H36" s="23">
        <f t="shared" si="0"/>
        <v>0.23562956204379562</v>
      </c>
      <c r="I36" s="289"/>
      <c r="J36" s="25">
        <v>27</v>
      </c>
    </row>
    <row r="37" spans="1:12" x14ac:dyDescent="0.2">
      <c r="A37" s="440"/>
      <c r="B37" s="431"/>
      <c r="C37" s="21" t="s">
        <v>254</v>
      </c>
      <c r="D37" s="21" t="s">
        <v>479</v>
      </c>
      <c r="E37" s="420"/>
      <c r="F37" s="189">
        <v>653</v>
      </c>
      <c r="G37" s="189">
        <v>3366</v>
      </c>
      <c r="H37" s="23">
        <f t="shared" si="0"/>
        <v>0.19399881164587046</v>
      </c>
      <c r="I37" s="289"/>
      <c r="J37" s="25">
        <v>22</v>
      </c>
    </row>
    <row r="38" spans="1:12" x14ac:dyDescent="0.2">
      <c r="A38" s="439" t="s">
        <v>116</v>
      </c>
      <c r="B38" s="433" t="s">
        <v>256</v>
      </c>
      <c r="C38" s="21" t="s">
        <v>255</v>
      </c>
      <c r="D38" s="21" t="s">
        <v>480</v>
      </c>
      <c r="E38" s="419">
        <v>708</v>
      </c>
      <c r="F38" s="189">
        <v>909</v>
      </c>
      <c r="G38" s="189">
        <v>5276</v>
      </c>
      <c r="H38" s="23">
        <f t="shared" si="0"/>
        <v>0.17228961334344201</v>
      </c>
      <c r="I38" s="289"/>
      <c r="J38" s="25">
        <v>36</v>
      </c>
      <c r="K38" s="109"/>
      <c r="L38" s="109"/>
    </row>
    <row r="39" spans="1:12" x14ac:dyDescent="0.2">
      <c r="A39" s="440"/>
      <c r="B39" s="431"/>
      <c r="C39" s="21" t="s">
        <v>256</v>
      </c>
      <c r="D39" s="21" t="s">
        <v>481</v>
      </c>
      <c r="E39" s="420"/>
      <c r="F39" s="189">
        <v>394</v>
      </c>
      <c r="G39" s="189">
        <v>5256</v>
      </c>
      <c r="H39" s="23">
        <f t="shared" si="0"/>
        <v>7.4961948249619478E-2</v>
      </c>
      <c r="I39" s="289"/>
      <c r="J39" s="25">
        <v>36</v>
      </c>
      <c r="K39" s="109"/>
    </row>
    <row r="40" spans="1:12" x14ac:dyDescent="0.2">
      <c r="A40" s="440"/>
      <c r="B40" s="431"/>
      <c r="C40" s="21" t="s">
        <v>257</v>
      </c>
      <c r="D40" s="21" t="s">
        <v>482</v>
      </c>
      <c r="E40" s="420"/>
      <c r="F40" s="189">
        <v>631</v>
      </c>
      <c r="G40" s="189">
        <v>5279</v>
      </c>
      <c r="H40" s="23">
        <f t="shared" si="0"/>
        <v>0.11953021405569236</v>
      </c>
      <c r="I40" s="289">
        <v>36</v>
      </c>
      <c r="J40" s="25">
        <v>36</v>
      </c>
    </row>
    <row r="41" spans="1:12" x14ac:dyDescent="0.2">
      <c r="A41" s="439" t="s">
        <v>187</v>
      </c>
      <c r="B41" s="433" t="s">
        <v>259</v>
      </c>
      <c r="C41" s="21" t="s">
        <v>258</v>
      </c>
      <c r="D41" s="21" t="s">
        <v>424</v>
      </c>
      <c r="E41" s="419">
        <v>738</v>
      </c>
      <c r="F41" s="189">
        <v>866</v>
      </c>
      <c r="G41" s="189">
        <v>5124</v>
      </c>
      <c r="H41" s="23">
        <f t="shared" si="0"/>
        <v>0.16900858704137392</v>
      </c>
      <c r="I41" s="289"/>
      <c r="J41" s="25">
        <v>36</v>
      </c>
    </row>
    <row r="42" spans="1:12" x14ac:dyDescent="0.2">
      <c r="A42" s="440"/>
      <c r="B42" s="431"/>
      <c r="C42" s="21" t="s">
        <v>259</v>
      </c>
      <c r="D42" s="21" t="s">
        <v>425</v>
      </c>
      <c r="E42" s="420"/>
      <c r="F42" s="189">
        <v>917</v>
      </c>
      <c r="G42" s="189">
        <v>5095</v>
      </c>
      <c r="H42" s="23">
        <f t="shared" si="0"/>
        <v>0.17998037291462218</v>
      </c>
      <c r="I42" s="289"/>
      <c r="J42" s="25">
        <v>36</v>
      </c>
      <c r="K42" s="109"/>
    </row>
    <row r="43" spans="1:12" x14ac:dyDescent="0.2">
      <c r="A43" s="440"/>
      <c r="B43" s="431"/>
      <c r="C43" s="21" t="s">
        <v>260</v>
      </c>
      <c r="D43" s="21" t="s">
        <v>426</v>
      </c>
      <c r="E43" s="420"/>
      <c r="F43" s="189">
        <v>1126</v>
      </c>
      <c r="G43" s="189">
        <v>5095</v>
      </c>
      <c r="H43" s="23">
        <f t="shared" si="0"/>
        <v>0.22100098135426888</v>
      </c>
      <c r="I43" s="289"/>
      <c r="J43" s="25">
        <v>36</v>
      </c>
    </row>
    <row r="44" spans="1:12" x14ac:dyDescent="0.2">
      <c r="A44" s="439" t="s">
        <v>134</v>
      </c>
      <c r="B44" s="433" t="s">
        <v>262</v>
      </c>
      <c r="C44" s="21" t="s">
        <v>261</v>
      </c>
      <c r="D44" s="21" t="s">
        <v>390</v>
      </c>
      <c r="E44" s="419">
        <v>1936</v>
      </c>
      <c r="F44" s="189">
        <v>4541</v>
      </c>
      <c r="G44" s="189">
        <v>22649</v>
      </c>
      <c r="H44" s="23">
        <f t="shared" si="0"/>
        <v>0.20049450306856814</v>
      </c>
      <c r="I44" s="289"/>
      <c r="J44" s="25">
        <v>168</v>
      </c>
    </row>
    <row r="45" spans="1:12" x14ac:dyDescent="0.2">
      <c r="A45" s="440"/>
      <c r="B45" s="431"/>
      <c r="C45" s="21" t="s">
        <v>262</v>
      </c>
      <c r="D45" s="21" t="s">
        <v>391</v>
      </c>
      <c r="E45" s="420"/>
      <c r="F45" s="189">
        <v>950</v>
      </c>
      <c r="G45" s="189">
        <v>7960</v>
      </c>
      <c r="H45" s="23">
        <f t="shared" si="0"/>
        <v>0.11934673366834171</v>
      </c>
      <c r="I45" s="289"/>
      <c r="J45" s="25">
        <v>60</v>
      </c>
      <c r="K45" s="109"/>
    </row>
    <row r="46" spans="1:12" x14ac:dyDescent="0.2">
      <c r="A46" s="439" t="s">
        <v>176</v>
      </c>
      <c r="B46" s="433" t="s">
        <v>264</v>
      </c>
      <c r="C46" s="21" t="s">
        <v>263</v>
      </c>
      <c r="D46" s="21" t="s">
        <v>392</v>
      </c>
      <c r="E46" s="419">
        <v>944</v>
      </c>
      <c r="F46" s="189">
        <v>1177</v>
      </c>
      <c r="G46" s="189">
        <v>8050</v>
      </c>
      <c r="H46" s="23">
        <f t="shared" si="0"/>
        <v>0.1462111801242236</v>
      </c>
      <c r="I46" s="289"/>
      <c r="J46" s="25">
        <v>62</v>
      </c>
    </row>
    <row r="47" spans="1:12" x14ac:dyDescent="0.2">
      <c r="A47" s="440"/>
      <c r="B47" s="431"/>
      <c r="C47" s="21" t="s">
        <v>264</v>
      </c>
      <c r="D47" s="21" t="s">
        <v>393</v>
      </c>
      <c r="E47" s="420"/>
      <c r="F47" s="189">
        <v>834</v>
      </c>
      <c r="G47" s="189">
        <v>7960</v>
      </c>
      <c r="H47" s="23">
        <f t="shared" si="0"/>
        <v>0.10477386934673368</v>
      </c>
      <c r="I47" s="289"/>
      <c r="J47" s="25">
        <v>60</v>
      </c>
      <c r="K47" s="109"/>
    </row>
    <row r="48" spans="1:12" x14ac:dyDescent="0.2">
      <c r="A48" s="440"/>
      <c r="B48" s="431"/>
      <c r="C48" s="21" t="s">
        <v>265</v>
      </c>
      <c r="D48" s="21" t="s">
        <v>394</v>
      </c>
      <c r="E48" s="420"/>
      <c r="F48" s="189">
        <v>886</v>
      </c>
      <c r="G48" s="189">
        <v>7685</v>
      </c>
      <c r="H48" s="23">
        <f t="shared" si="0"/>
        <v>0.11528952504879636</v>
      </c>
      <c r="I48" s="289">
        <v>55</v>
      </c>
      <c r="J48" s="25">
        <v>55</v>
      </c>
    </row>
    <row r="49" spans="1:11" x14ac:dyDescent="0.2">
      <c r="A49" s="439" t="s">
        <v>135</v>
      </c>
      <c r="B49" s="433" t="s">
        <v>266</v>
      </c>
      <c r="C49" s="21" t="s">
        <v>266</v>
      </c>
      <c r="D49" s="21" t="s">
        <v>395</v>
      </c>
      <c r="E49" s="419">
        <v>1573</v>
      </c>
      <c r="F49" s="189">
        <v>1920</v>
      </c>
      <c r="G49" s="189">
        <v>11579</v>
      </c>
      <c r="H49" s="23">
        <f t="shared" si="0"/>
        <v>0.16581742810259953</v>
      </c>
      <c r="I49" s="289"/>
      <c r="J49" s="25">
        <v>91</v>
      </c>
      <c r="K49" s="109"/>
    </row>
    <row r="50" spans="1:11" x14ac:dyDescent="0.2">
      <c r="A50" s="440"/>
      <c r="B50" s="431"/>
      <c r="C50" s="21" t="s">
        <v>267</v>
      </c>
      <c r="D50" s="21" t="s">
        <v>396</v>
      </c>
      <c r="E50" s="420"/>
      <c r="F50" s="189">
        <v>1629</v>
      </c>
      <c r="G50" s="189">
        <v>7750</v>
      </c>
      <c r="H50" s="23">
        <f t="shared" si="0"/>
        <v>0.21019354838709678</v>
      </c>
      <c r="I50" s="289"/>
      <c r="J50" s="25">
        <v>60</v>
      </c>
      <c r="K50" s="109"/>
    </row>
    <row r="51" spans="1:11" x14ac:dyDescent="0.2">
      <c r="A51" s="440"/>
      <c r="B51" s="431"/>
      <c r="C51" s="21" t="s">
        <v>268</v>
      </c>
      <c r="D51" s="21" t="s">
        <v>397</v>
      </c>
      <c r="E51" s="420"/>
      <c r="F51" s="189">
        <v>829</v>
      </c>
      <c r="G51" s="189">
        <v>7750</v>
      </c>
      <c r="H51" s="23">
        <f t="shared" si="0"/>
        <v>0.10696774193548388</v>
      </c>
      <c r="I51" s="289"/>
      <c r="J51" s="25">
        <v>60</v>
      </c>
    </row>
    <row r="52" spans="1:11" x14ac:dyDescent="0.2">
      <c r="A52" s="439" t="s">
        <v>177</v>
      </c>
      <c r="B52" s="433" t="s">
        <v>270</v>
      </c>
      <c r="C52" s="21" t="s">
        <v>269</v>
      </c>
      <c r="D52" s="21" t="s">
        <v>398</v>
      </c>
      <c r="E52" s="419">
        <v>1577</v>
      </c>
      <c r="F52" s="189">
        <v>910</v>
      </c>
      <c r="G52" s="189">
        <v>7750</v>
      </c>
      <c r="H52" s="23">
        <f t="shared" si="0"/>
        <v>0.11741935483870967</v>
      </c>
      <c r="I52" s="289"/>
      <c r="J52" s="25">
        <v>60</v>
      </c>
    </row>
    <row r="53" spans="1:11" x14ac:dyDescent="0.2">
      <c r="A53" s="439"/>
      <c r="B53" s="433"/>
      <c r="C53" s="21" t="s">
        <v>270</v>
      </c>
      <c r="D53" s="21" t="s">
        <v>399</v>
      </c>
      <c r="E53" s="419"/>
      <c r="F53" s="189">
        <v>810</v>
      </c>
      <c r="G53" s="189">
        <v>7750</v>
      </c>
      <c r="H53" s="23">
        <f>+F53/G53</f>
        <v>0.10451612903225807</v>
      </c>
      <c r="I53" s="289">
        <v>60</v>
      </c>
      <c r="J53" s="25">
        <v>60</v>
      </c>
      <c r="K53" s="109"/>
    </row>
    <row r="54" spans="1:11" x14ac:dyDescent="0.2">
      <c r="A54" s="440"/>
      <c r="B54" s="431"/>
      <c r="C54" s="21" t="s">
        <v>280</v>
      </c>
      <c r="D54" s="21" t="s">
        <v>400</v>
      </c>
      <c r="E54" s="420"/>
      <c r="F54" s="189">
        <v>889</v>
      </c>
      <c r="G54" s="189">
        <v>7750</v>
      </c>
      <c r="H54" s="23">
        <f t="shared" si="0"/>
        <v>0.11470967741935484</v>
      </c>
      <c r="I54" s="289"/>
      <c r="J54" s="25">
        <v>60</v>
      </c>
    </row>
    <row r="55" spans="1:11" x14ac:dyDescent="0.2">
      <c r="A55" s="439" t="s">
        <v>178</v>
      </c>
      <c r="B55" s="433" t="s">
        <v>272</v>
      </c>
      <c r="C55" s="21" t="s">
        <v>271</v>
      </c>
      <c r="D55" s="21" t="s">
        <v>401</v>
      </c>
      <c r="E55" s="419">
        <v>823</v>
      </c>
      <c r="F55" s="189">
        <v>930</v>
      </c>
      <c r="G55" s="189">
        <v>7700</v>
      </c>
      <c r="H55" s="23">
        <f t="shared" si="0"/>
        <v>0.12077922077922078</v>
      </c>
      <c r="I55" s="289"/>
      <c r="J55" s="25">
        <v>60</v>
      </c>
      <c r="K55" s="109"/>
    </row>
    <row r="56" spans="1:11" s="103" customFormat="1" x14ac:dyDescent="0.2">
      <c r="A56" s="440"/>
      <c r="B56" s="431"/>
      <c r="C56" s="104" t="s">
        <v>272</v>
      </c>
      <c r="D56" s="104" t="s">
        <v>402</v>
      </c>
      <c r="E56" s="420"/>
      <c r="F56" s="208">
        <v>753</v>
      </c>
      <c r="G56" s="208">
        <v>7700</v>
      </c>
      <c r="H56" s="105">
        <f t="shared" si="0"/>
        <v>9.7792207792207791E-2</v>
      </c>
      <c r="I56" s="290">
        <v>60</v>
      </c>
      <c r="J56" s="106">
        <v>60</v>
      </c>
    </row>
    <row r="57" spans="1:11" x14ac:dyDescent="0.2">
      <c r="A57" s="439" t="s">
        <v>179</v>
      </c>
      <c r="B57" s="433" t="s">
        <v>273</v>
      </c>
      <c r="C57" s="198">
        <v>216</v>
      </c>
      <c r="D57" s="198" t="s">
        <v>403</v>
      </c>
      <c r="E57" s="419">
        <v>962</v>
      </c>
      <c r="F57" s="189">
        <v>2963</v>
      </c>
      <c r="G57" s="189">
        <v>11860</v>
      </c>
      <c r="H57" s="23">
        <f t="shared" si="0"/>
        <v>0.24983136593591906</v>
      </c>
      <c r="I57" s="289"/>
      <c r="J57" s="25">
        <v>90</v>
      </c>
      <c r="K57" s="109"/>
    </row>
    <row r="58" spans="1:11" x14ac:dyDescent="0.2">
      <c r="A58" s="440"/>
      <c r="B58" s="431"/>
      <c r="C58" s="220" t="s">
        <v>281</v>
      </c>
      <c r="D58" s="220" t="s">
        <v>404</v>
      </c>
      <c r="E58" s="420"/>
      <c r="F58" s="189">
        <v>584</v>
      </c>
      <c r="G58" s="189">
        <v>3640</v>
      </c>
      <c r="H58" s="23">
        <f t="shared" si="0"/>
        <v>0.16043956043956045</v>
      </c>
      <c r="I58" s="289"/>
      <c r="J58" s="25">
        <v>30</v>
      </c>
    </row>
    <row r="59" spans="1:11" x14ac:dyDescent="0.2">
      <c r="A59" s="439" t="s">
        <v>136</v>
      </c>
      <c r="B59" s="433" t="s">
        <v>274</v>
      </c>
      <c r="C59" s="21" t="s">
        <v>274</v>
      </c>
      <c r="D59" s="21" t="s">
        <v>405</v>
      </c>
      <c r="E59" s="419">
        <v>1262</v>
      </c>
      <c r="F59" s="189">
        <v>1584</v>
      </c>
      <c r="G59" s="189">
        <v>7632</v>
      </c>
      <c r="H59" s="23">
        <f t="shared" si="0"/>
        <v>0.20754716981132076</v>
      </c>
      <c r="I59" s="289"/>
      <c r="J59" s="25">
        <v>55</v>
      </c>
    </row>
    <row r="60" spans="1:11" x14ac:dyDescent="0.2">
      <c r="A60" s="440"/>
      <c r="B60" s="431"/>
      <c r="C60" s="21" t="s">
        <v>275</v>
      </c>
      <c r="D60" s="21" t="s">
        <v>406</v>
      </c>
      <c r="E60" s="420"/>
      <c r="F60" s="189">
        <v>672</v>
      </c>
      <c r="G60" s="189">
        <v>7632</v>
      </c>
      <c r="H60" s="23">
        <f t="shared" si="0"/>
        <v>8.8050314465408799E-2</v>
      </c>
      <c r="I60" s="289">
        <v>55</v>
      </c>
      <c r="J60" s="25">
        <v>55</v>
      </c>
    </row>
    <row r="61" spans="1:11" x14ac:dyDescent="0.2">
      <c r="A61" s="440"/>
      <c r="B61" s="431"/>
      <c r="C61" s="21" t="s">
        <v>277</v>
      </c>
      <c r="D61" s="21" t="s">
        <v>407</v>
      </c>
      <c r="E61" s="420"/>
      <c r="F61" s="189">
        <v>833</v>
      </c>
      <c r="G61" s="189">
        <v>7750</v>
      </c>
      <c r="H61" s="23">
        <f t="shared" si="0"/>
        <v>0.10748387096774194</v>
      </c>
      <c r="I61" s="289">
        <v>60</v>
      </c>
      <c r="J61" s="25">
        <v>60</v>
      </c>
      <c r="K61" s="109"/>
    </row>
    <row r="62" spans="1:11" x14ac:dyDescent="0.2">
      <c r="A62" s="439" t="s">
        <v>137</v>
      </c>
      <c r="B62" s="433" t="s">
        <v>276</v>
      </c>
      <c r="C62" s="21" t="s">
        <v>276</v>
      </c>
      <c r="D62" s="21" t="s">
        <v>408</v>
      </c>
      <c r="E62" s="419">
        <v>1419</v>
      </c>
      <c r="F62" s="189">
        <v>822</v>
      </c>
      <c r="G62" s="189">
        <v>7532</v>
      </c>
      <c r="H62" s="23">
        <f t="shared" si="0"/>
        <v>0.10913436006372809</v>
      </c>
      <c r="I62" s="289"/>
      <c r="J62" s="25">
        <v>60</v>
      </c>
      <c r="K62" s="109"/>
    </row>
    <row r="63" spans="1:11" x14ac:dyDescent="0.2">
      <c r="A63" s="440"/>
      <c r="B63" s="431"/>
      <c r="C63" s="21" t="s">
        <v>278</v>
      </c>
      <c r="D63" s="21" t="s">
        <v>409</v>
      </c>
      <c r="E63" s="420"/>
      <c r="F63" s="189">
        <v>1395</v>
      </c>
      <c r="G63" s="189">
        <v>11719</v>
      </c>
      <c r="H63" s="23">
        <f t="shared" si="0"/>
        <v>0.11903746053417527</v>
      </c>
      <c r="I63" s="289">
        <v>94</v>
      </c>
      <c r="J63" s="25">
        <v>94</v>
      </c>
      <c r="K63" s="109"/>
    </row>
    <row r="64" spans="1:11" x14ac:dyDescent="0.2">
      <c r="A64" s="440"/>
      <c r="B64" s="431"/>
      <c r="C64" s="21" t="s">
        <v>279</v>
      </c>
      <c r="D64" s="21" t="s">
        <v>410</v>
      </c>
      <c r="E64" s="420"/>
      <c r="F64" s="189">
        <v>613</v>
      </c>
      <c r="G64" s="189">
        <v>8034</v>
      </c>
      <c r="H64" s="23">
        <f t="shared" si="0"/>
        <v>7.6300721931789897E-2</v>
      </c>
      <c r="I64" s="289">
        <v>66</v>
      </c>
      <c r="J64" s="25">
        <v>66</v>
      </c>
    </row>
    <row r="65" spans="1:11" x14ac:dyDescent="0.2">
      <c r="A65" s="439" t="s">
        <v>138</v>
      </c>
      <c r="B65" s="433" t="s">
        <v>282</v>
      </c>
      <c r="C65" s="21" t="s">
        <v>282</v>
      </c>
      <c r="D65" s="21" t="s">
        <v>355</v>
      </c>
      <c r="E65" s="419">
        <v>1560</v>
      </c>
      <c r="F65" s="189">
        <v>1804</v>
      </c>
      <c r="G65" s="189">
        <v>8355</v>
      </c>
      <c r="H65" s="23">
        <f t="shared" si="0"/>
        <v>0.21591861160981449</v>
      </c>
      <c r="I65" s="289"/>
      <c r="J65" s="25">
        <v>63</v>
      </c>
    </row>
    <row r="66" spans="1:11" x14ac:dyDescent="0.2">
      <c r="A66" s="439"/>
      <c r="B66" s="433"/>
      <c r="C66" s="21" t="s">
        <v>283</v>
      </c>
      <c r="D66" s="21" t="s">
        <v>356</v>
      </c>
      <c r="E66" s="419"/>
      <c r="F66" s="189">
        <v>586</v>
      </c>
      <c r="G66" s="189">
        <v>4294</v>
      </c>
      <c r="H66" s="23">
        <f>+F66/G66</f>
        <v>0.13646949231485794</v>
      </c>
      <c r="I66" s="289">
        <v>32</v>
      </c>
      <c r="J66" s="25">
        <v>32</v>
      </c>
    </row>
    <row r="67" spans="1:11" x14ac:dyDescent="0.2">
      <c r="A67" s="440"/>
      <c r="B67" s="431"/>
      <c r="C67" s="21" t="s">
        <v>287</v>
      </c>
      <c r="D67" s="21" t="s">
        <v>357</v>
      </c>
      <c r="E67" s="420"/>
      <c r="F67" s="189">
        <v>387</v>
      </c>
      <c r="G67" s="189">
        <v>3073</v>
      </c>
      <c r="H67" s="23">
        <f t="shared" ref="H67:H116" si="1">+F67/G67</f>
        <v>0.12593556784900747</v>
      </c>
      <c r="I67" s="289">
        <v>20</v>
      </c>
      <c r="J67" s="25">
        <v>20</v>
      </c>
    </row>
    <row r="68" spans="1:11" x14ac:dyDescent="0.2">
      <c r="A68" s="440"/>
      <c r="B68" s="431"/>
      <c r="C68" s="21" t="s">
        <v>288</v>
      </c>
      <c r="D68" s="21" t="s">
        <v>358</v>
      </c>
      <c r="E68" s="420"/>
      <c r="F68" s="189">
        <v>399</v>
      </c>
      <c r="G68" s="189">
        <v>3073</v>
      </c>
      <c r="H68" s="23">
        <f t="shared" si="1"/>
        <v>0.12984054669703873</v>
      </c>
      <c r="I68" s="289">
        <v>21</v>
      </c>
      <c r="J68" s="25">
        <v>21</v>
      </c>
      <c r="K68" s="109"/>
    </row>
    <row r="69" spans="1:11" x14ac:dyDescent="0.2">
      <c r="A69" s="440"/>
      <c r="B69" s="431"/>
      <c r="C69" s="21" t="s">
        <v>289</v>
      </c>
      <c r="D69" s="21" t="s">
        <v>359</v>
      </c>
      <c r="E69" s="420"/>
      <c r="F69" s="189">
        <v>401</v>
      </c>
      <c r="G69" s="189">
        <v>3114</v>
      </c>
      <c r="H69" s="23">
        <f t="shared" si="1"/>
        <v>0.1287732819524727</v>
      </c>
      <c r="I69" s="289">
        <v>21</v>
      </c>
      <c r="J69" s="25">
        <v>21</v>
      </c>
    </row>
    <row r="70" spans="1:11" x14ac:dyDescent="0.2">
      <c r="A70" s="440"/>
      <c r="B70" s="431"/>
      <c r="C70" s="21" t="s">
        <v>290</v>
      </c>
      <c r="D70" s="21" t="s">
        <v>360</v>
      </c>
      <c r="E70" s="420"/>
      <c r="F70" s="189">
        <v>336</v>
      </c>
      <c r="G70" s="189">
        <v>3125</v>
      </c>
      <c r="H70" s="23">
        <f t="shared" si="1"/>
        <v>0.10752</v>
      </c>
      <c r="I70" s="289">
        <v>23</v>
      </c>
      <c r="J70" s="25">
        <v>23</v>
      </c>
    </row>
    <row r="71" spans="1:11" x14ac:dyDescent="0.2">
      <c r="A71" s="440"/>
      <c r="B71" s="431"/>
      <c r="C71" s="21" t="s">
        <v>291</v>
      </c>
      <c r="D71" s="21" t="s">
        <v>361</v>
      </c>
      <c r="E71" s="420"/>
      <c r="F71" s="189">
        <v>388</v>
      </c>
      <c r="G71" s="189">
        <v>3073</v>
      </c>
      <c r="H71" s="23">
        <f t="shared" si="1"/>
        <v>0.12626098275301009</v>
      </c>
      <c r="I71" s="289">
        <v>20</v>
      </c>
      <c r="J71" s="25">
        <v>20</v>
      </c>
    </row>
    <row r="72" spans="1:11" x14ac:dyDescent="0.2">
      <c r="A72" s="439" t="s">
        <v>139</v>
      </c>
      <c r="B72" s="433" t="s">
        <v>285</v>
      </c>
      <c r="C72" s="21" t="s">
        <v>284</v>
      </c>
      <c r="D72" s="21" t="s">
        <v>362</v>
      </c>
      <c r="E72" s="419">
        <v>1549</v>
      </c>
      <c r="F72" s="189">
        <v>895</v>
      </c>
      <c r="G72" s="189">
        <v>8410</v>
      </c>
      <c r="H72" s="23">
        <f t="shared" si="1"/>
        <v>0.10642092746730084</v>
      </c>
      <c r="I72" s="289">
        <v>67</v>
      </c>
      <c r="J72" s="25">
        <v>67</v>
      </c>
    </row>
    <row r="73" spans="1:11" x14ac:dyDescent="0.2">
      <c r="A73" s="440"/>
      <c r="B73" s="431"/>
      <c r="C73" s="21" t="s">
        <v>285</v>
      </c>
      <c r="D73" s="21" t="s">
        <v>363</v>
      </c>
      <c r="E73" s="420"/>
      <c r="F73" s="189">
        <v>2097</v>
      </c>
      <c r="G73" s="189">
        <v>8048</v>
      </c>
      <c r="H73" s="23">
        <f t="shared" si="1"/>
        <v>0.26056163021868789</v>
      </c>
      <c r="I73" s="289">
        <v>67</v>
      </c>
      <c r="J73" s="25">
        <v>67</v>
      </c>
      <c r="K73" s="109"/>
    </row>
    <row r="74" spans="1:11" x14ac:dyDescent="0.2">
      <c r="A74" s="440"/>
      <c r="B74" s="431"/>
      <c r="C74" s="21" t="s">
        <v>286</v>
      </c>
      <c r="D74" s="21" t="s">
        <v>364</v>
      </c>
      <c r="E74" s="420"/>
      <c r="F74" s="189">
        <v>2111</v>
      </c>
      <c r="G74" s="189">
        <v>8008</v>
      </c>
      <c r="H74" s="23">
        <f t="shared" si="1"/>
        <v>0.26361138861138861</v>
      </c>
      <c r="I74" s="289"/>
      <c r="J74" s="25">
        <v>66</v>
      </c>
    </row>
    <row r="75" spans="1:11" x14ac:dyDescent="0.2">
      <c r="A75" s="439" t="s">
        <v>140</v>
      </c>
      <c r="B75" s="433" t="s">
        <v>293</v>
      </c>
      <c r="C75" s="21" t="s">
        <v>292</v>
      </c>
      <c r="D75" s="21" t="s">
        <v>365</v>
      </c>
      <c r="E75" s="419">
        <v>1171</v>
      </c>
      <c r="F75" s="189">
        <v>762</v>
      </c>
      <c r="G75" s="189">
        <v>8305</v>
      </c>
      <c r="H75" s="23">
        <f t="shared" si="1"/>
        <v>9.1751956652618899E-2</v>
      </c>
      <c r="I75" s="289">
        <v>62</v>
      </c>
      <c r="J75" s="25">
        <v>62</v>
      </c>
    </row>
    <row r="76" spans="1:11" x14ac:dyDescent="0.2">
      <c r="A76" s="440"/>
      <c r="B76" s="431"/>
      <c r="C76" s="21" t="s">
        <v>293</v>
      </c>
      <c r="D76" s="21" t="s">
        <v>366</v>
      </c>
      <c r="E76" s="420"/>
      <c r="F76" s="189">
        <v>807</v>
      </c>
      <c r="G76" s="189">
        <v>3926</v>
      </c>
      <c r="H76" s="23">
        <f t="shared" si="1"/>
        <v>0.20555272542027508</v>
      </c>
      <c r="I76" s="289"/>
      <c r="J76" s="25">
        <v>32</v>
      </c>
      <c r="K76" s="109"/>
    </row>
    <row r="77" spans="1:11" x14ac:dyDescent="0.2">
      <c r="A77" s="440"/>
      <c r="B77" s="431"/>
      <c r="C77" s="21" t="s">
        <v>294</v>
      </c>
      <c r="D77" s="21" t="s">
        <v>367</v>
      </c>
      <c r="E77" s="420"/>
      <c r="F77" s="189">
        <v>1684</v>
      </c>
      <c r="G77" s="189">
        <v>8266</v>
      </c>
      <c r="H77" s="23">
        <f t="shared" si="1"/>
        <v>0.20372610694410839</v>
      </c>
      <c r="I77" s="289"/>
      <c r="J77" s="25">
        <v>61</v>
      </c>
    </row>
    <row r="78" spans="1:11" x14ac:dyDescent="0.2">
      <c r="A78" s="439" t="s">
        <v>141</v>
      </c>
      <c r="B78" s="433" t="s">
        <v>295</v>
      </c>
      <c r="C78" s="116">
        <v>266</v>
      </c>
      <c r="D78" s="104" t="s">
        <v>368</v>
      </c>
      <c r="E78" s="419">
        <v>1352</v>
      </c>
      <c r="F78" s="208">
        <v>550</v>
      </c>
      <c r="G78" s="208">
        <v>3875</v>
      </c>
      <c r="H78" s="23">
        <f t="shared" si="1"/>
        <v>0.14193548387096774</v>
      </c>
      <c r="I78" s="290">
        <v>20</v>
      </c>
      <c r="J78" s="25">
        <v>20</v>
      </c>
      <c r="K78" s="109"/>
    </row>
    <row r="79" spans="1:11" x14ac:dyDescent="0.2">
      <c r="A79" s="439"/>
      <c r="B79" s="433"/>
      <c r="C79" s="116">
        <v>267</v>
      </c>
      <c r="D79" s="117" t="s">
        <v>369</v>
      </c>
      <c r="E79" s="419"/>
      <c r="F79" s="208">
        <v>999</v>
      </c>
      <c r="G79" s="208">
        <v>7985</v>
      </c>
      <c r="H79" s="23">
        <f t="shared" si="1"/>
        <v>0.12510958046336881</v>
      </c>
      <c r="I79" s="290">
        <v>60</v>
      </c>
      <c r="J79" s="25">
        <v>60</v>
      </c>
      <c r="K79" s="109"/>
    </row>
    <row r="80" spans="1:11" x14ac:dyDescent="0.2">
      <c r="A80" s="439"/>
      <c r="B80" s="433"/>
      <c r="C80" s="116">
        <v>268</v>
      </c>
      <c r="D80" s="117" t="s">
        <v>370</v>
      </c>
      <c r="E80" s="419"/>
      <c r="F80" s="208">
        <v>501</v>
      </c>
      <c r="G80" s="208">
        <v>3963</v>
      </c>
      <c r="H80" s="23">
        <f t="shared" si="1"/>
        <v>0.12641937925813779</v>
      </c>
      <c r="I80" s="290"/>
      <c r="J80" s="25">
        <v>31</v>
      </c>
      <c r="K80" s="109"/>
    </row>
    <row r="81" spans="1:12" x14ac:dyDescent="0.2">
      <c r="A81" s="440"/>
      <c r="B81" s="431"/>
      <c r="C81" s="21" t="s">
        <v>295</v>
      </c>
      <c r="D81" s="21" t="s">
        <v>371</v>
      </c>
      <c r="E81" s="420"/>
      <c r="F81" s="189">
        <v>727</v>
      </c>
      <c r="G81" s="189">
        <v>7750</v>
      </c>
      <c r="H81" s="23">
        <f t="shared" si="1"/>
        <v>9.3806451612903227E-2</v>
      </c>
      <c r="I81" s="289">
        <v>60</v>
      </c>
      <c r="J81" s="25">
        <v>60</v>
      </c>
    </row>
    <row r="82" spans="1:12" x14ac:dyDescent="0.2">
      <c r="A82" s="439" t="s">
        <v>142</v>
      </c>
      <c r="B82" s="433" t="s">
        <v>297</v>
      </c>
      <c r="C82" s="21" t="s">
        <v>296</v>
      </c>
      <c r="D82" s="21" t="s">
        <v>373</v>
      </c>
      <c r="E82" s="419">
        <v>1978</v>
      </c>
      <c r="F82" s="189">
        <v>1897</v>
      </c>
      <c r="G82" s="189">
        <v>8008</v>
      </c>
      <c r="H82" s="23">
        <f t="shared" si="1"/>
        <v>0.2368881118881119</v>
      </c>
      <c r="I82" s="289"/>
      <c r="J82" s="25">
        <v>66</v>
      </c>
    </row>
    <row r="83" spans="1:12" x14ac:dyDescent="0.2">
      <c r="A83" s="440"/>
      <c r="B83" s="431"/>
      <c r="C83" s="21" t="s">
        <v>297</v>
      </c>
      <c r="D83" s="21" t="s">
        <v>374</v>
      </c>
      <c r="E83" s="420"/>
      <c r="F83" s="189">
        <v>933</v>
      </c>
      <c r="G83" s="189">
        <v>8014</v>
      </c>
      <c r="H83" s="23">
        <f t="shared" si="1"/>
        <v>0.11642126279011729</v>
      </c>
      <c r="I83" s="289">
        <v>66</v>
      </c>
      <c r="J83" s="25">
        <v>66</v>
      </c>
      <c r="K83" s="109"/>
    </row>
    <row r="84" spans="1:12" x14ac:dyDescent="0.2">
      <c r="A84" s="440"/>
      <c r="B84" s="431"/>
      <c r="C84" s="21" t="s">
        <v>298</v>
      </c>
      <c r="D84" s="21" t="s">
        <v>375</v>
      </c>
      <c r="E84" s="420"/>
      <c r="F84" s="189">
        <v>1944</v>
      </c>
      <c r="G84" s="189">
        <v>8099</v>
      </c>
      <c r="H84" s="23">
        <f t="shared" si="1"/>
        <v>0.24002963328806026</v>
      </c>
      <c r="I84" s="289"/>
      <c r="J84" s="25">
        <v>67</v>
      </c>
    </row>
    <row r="85" spans="1:12" x14ac:dyDescent="0.2">
      <c r="A85" s="440"/>
      <c r="B85" s="431"/>
      <c r="C85" s="21" t="s">
        <v>299</v>
      </c>
      <c r="D85" s="21" t="s">
        <v>376</v>
      </c>
      <c r="E85" s="420"/>
      <c r="F85" s="189">
        <v>953</v>
      </c>
      <c r="G85" s="189">
        <v>7797</v>
      </c>
      <c r="H85" s="23">
        <f t="shared" si="1"/>
        <v>0.12222649737078363</v>
      </c>
      <c r="I85" s="289">
        <v>61</v>
      </c>
      <c r="J85" s="232">
        <v>61</v>
      </c>
    </row>
    <row r="86" spans="1:12" x14ac:dyDescent="0.2">
      <c r="A86" s="439" t="s">
        <v>143</v>
      </c>
      <c r="B86" s="433" t="s">
        <v>300</v>
      </c>
      <c r="C86" s="198">
        <v>276</v>
      </c>
      <c r="D86" s="198" t="s">
        <v>377</v>
      </c>
      <c r="E86" s="419">
        <v>1907</v>
      </c>
      <c r="F86" s="189">
        <v>475</v>
      </c>
      <c r="G86" s="189">
        <v>3875</v>
      </c>
      <c r="H86" s="23">
        <f t="shared" si="1"/>
        <v>0.12258064516129032</v>
      </c>
      <c r="I86" s="289">
        <v>30</v>
      </c>
      <c r="J86" s="25">
        <v>30</v>
      </c>
    </row>
    <row r="87" spans="1:12" x14ac:dyDescent="0.2">
      <c r="A87" s="439"/>
      <c r="B87" s="433"/>
      <c r="C87" s="198">
        <v>277</v>
      </c>
      <c r="D87" s="198" t="s">
        <v>378</v>
      </c>
      <c r="E87" s="419"/>
      <c r="F87" s="189">
        <v>458</v>
      </c>
      <c r="G87" s="189">
        <v>4110</v>
      </c>
      <c r="H87" s="23">
        <f t="shared" si="1"/>
        <v>0.11143552311435523</v>
      </c>
      <c r="I87" s="289">
        <v>30</v>
      </c>
      <c r="J87" s="25">
        <v>30</v>
      </c>
    </row>
    <row r="88" spans="1:12" x14ac:dyDescent="0.2">
      <c r="A88" s="440"/>
      <c r="B88" s="431"/>
      <c r="C88" s="21" t="s">
        <v>300</v>
      </c>
      <c r="D88" s="21" t="s">
        <v>379</v>
      </c>
      <c r="E88" s="420"/>
      <c r="F88" s="189">
        <v>242</v>
      </c>
      <c r="G88" s="189">
        <v>3875</v>
      </c>
      <c r="H88" s="23">
        <f t="shared" si="1"/>
        <v>6.2451612903225803E-2</v>
      </c>
      <c r="I88" s="289">
        <v>30</v>
      </c>
      <c r="J88" s="25">
        <v>30</v>
      </c>
      <c r="K88" s="109"/>
      <c r="L88" s="109"/>
    </row>
    <row r="89" spans="1:12" x14ac:dyDescent="0.2">
      <c r="A89" s="440"/>
      <c r="B89" s="431"/>
      <c r="C89" s="21" t="s">
        <v>301</v>
      </c>
      <c r="D89" s="21" t="s">
        <v>380</v>
      </c>
      <c r="E89" s="420"/>
      <c r="F89" s="189">
        <v>670</v>
      </c>
      <c r="G89" s="189">
        <v>3053</v>
      </c>
      <c r="H89" s="23">
        <f t="shared" si="1"/>
        <v>0.21945627251883393</v>
      </c>
      <c r="I89" s="289"/>
      <c r="J89" s="25">
        <v>20</v>
      </c>
    </row>
    <row r="90" spans="1:12" x14ac:dyDescent="0.2">
      <c r="A90" s="440"/>
      <c r="B90" s="431"/>
      <c r="C90" s="21" t="s">
        <v>302</v>
      </c>
      <c r="D90" s="21" t="s">
        <v>381</v>
      </c>
      <c r="E90" s="420"/>
      <c r="F90" s="189">
        <v>541</v>
      </c>
      <c r="G90" s="189">
        <v>3058</v>
      </c>
      <c r="H90" s="23">
        <f t="shared" si="1"/>
        <v>0.17691301504251145</v>
      </c>
      <c r="I90" s="289"/>
      <c r="J90" s="25">
        <v>20</v>
      </c>
    </row>
    <row r="91" spans="1:12" x14ac:dyDescent="0.2">
      <c r="A91" s="440"/>
      <c r="B91" s="431"/>
      <c r="C91" s="21" t="s">
        <v>303</v>
      </c>
      <c r="D91" s="21" t="s">
        <v>382</v>
      </c>
      <c r="E91" s="420"/>
      <c r="F91" s="189">
        <v>618</v>
      </c>
      <c r="G91" s="189">
        <v>3053</v>
      </c>
      <c r="H91" s="23">
        <f t="shared" si="1"/>
        <v>0.2024238453979692</v>
      </c>
      <c r="I91" s="289"/>
      <c r="J91" s="25">
        <v>20</v>
      </c>
    </row>
    <row r="92" spans="1:12" x14ac:dyDescent="0.2">
      <c r="A92" s="440"/>
      <c r="B92" s="431"/>
      <c r="C92" s="21" t="s">
        <v>304</v>
      </c>
      <c r="D92" s="21" t="s">
        <v>383</v>
      </c>
      <c r="E92" s="420"/>
      <c r="F92" s="189">
        <v>386</v>
      </c>
      <c r="G92" s="189">
        <v>3073</v>
      </c>
      <c r="H92" s="23">
        <f t="shared" si="1"/>
        <v>0.12561015294500488</v>
      </c>
      <c r="I92" s="289"/>
      <c r="J92" s="25">
        <v>20</v>
      </c>
    </row>
    <row r="93" spans="1:12" x14ac:dyDescent="0.2">
      <c r="A93" s="440"/>
      <c r="B93" s="431"/>
      <c r="C93" s="21" t="s">
        <v>305</v>
      </c>
      <c r="D93" s="21" t="s">
        <v>384</v>
      </c>
      <c r="E93" s="420"/>
      <c r="F93" s="189">
        <v>675</v>
      </c>
      <c r="G93" s="189">
        <v>3073</v>
      </c>
      <c r="H93" s="23">
        <f t="shared" si="1"/>
        <v>0.21965506020175724</v>
      </c>
      <c r="I93" s="289"/>
      <c r="J93" s="25">
        <v>20</v>
      </c>
    </row>
    <row r="94" spans="1:12" x14ac:dyDescent="0.2">
      <c r="A94" s="440"/>
      <c r="B94" s="431"/>
      <c r="C94" s="116" t="s">
        <v>306</v>
      </c>
      <c r="D94" s="21" t="s">
        <v>385</v>
      </c>
      <c r="E94" s="420"/>
      <c r="F94" s="189">
        <v>273</v>
      </c>
      <c r="G94" s="189">
        <v>3073</v>
      </c>
      <c r="H94" s="23">
        <f t="shared" si="1"/>
        <v>8.8838268792710701E-2</v>
      </c>
      <c r="I94" s="289">
        <v>20</v>
      </c>
      <c r="J94" s="25">
        <v>20</v>
      </c>
    </row>
    <row r="95" spans="1:12" x14ac:dyDescent="0.2">
      <c r="A95" s="441" t="s">
        <v>172</v>
      </c>
      <c r="B95" s="443">
        <v>285</v>
      </c>
      <c r="C95" s="116" t="s">
        <v>307</v>
      </c>
      <c r="D95" s="21" t="s">
        <v>386</v>
      </c>
      <c r="E95" s="421">
        <v>1265</v>
      </c>
      <c r="F95" s="189">
        <v>1752</v>
      </c>
      <c r="G95" s="189">
        <v>7985</v>
      </c>
      <c r="H95" s="23">
        <f t="shared" si="1"/>
        <v>0.21941139636819035</v>
      </c>
      <c r="I95" s="289"/>
      <c r="J95" s="25">
        <v>60</v>
      </c>
    </row>
    <row r="96" spans="1:12" x14ac:dyDescent="0.2">
      <c r="A96" s="442"/>
      <c r="B96" s="444"/>
      <c r="C96" s="116" t="s">
        <v>308</v>
      </c>
      <c r="D96" s="21" t="s">
        <v>387</v>
      </c>
      <c r="E96" s="422"/>
      <c r="F96" s="189">
        <v>472</v>
      </c>
      <c r="G96" s="189">
        <v>4243</v>
      </c>
      <c r="H96" s="23">
        <f t="shared" si="1"/>
        <v>0.11124204572236625</v>
      </c>
      <c r="I96" s="289">
        <v>31</v>
      </c>
      <c r="J96" s="25">
        <v>31</v>
      </c>
      <c r="K96" s="109"/>
    </row>
    <row r="97" spans="1:13" x14ac:dyDescent="0.2">
      <c r="A97" s="442"/>
      <c r="B97" s="444"/>
      <c r="C97" s="116" t="s">
        <v>309</v>
      </c>
      <c r="D97" s="21" t="s">
        <v>388</v>
      </c>
      <c r="E97" s="423"/>
      <c r="F97" s="189">
        <v>836</v>
      </c>
      <c r="G97" s="189">
        <v>7985</v>
      </c>
      <c r="H97" s="23">
        <f t="shared" si="1"/>
        <v>0.10469630557294927</v>
      </c>
      <c r="I97" s="289">
        <v>60</v>
      </c>
      <c r="J97" s="25">
        <v>60</v>
      </c>
    </row>
    <row r="98" spans="1:13" x14ac:dyDescent="0.2">
      <c r="A98" s="21" t="s">
        <v>144</v>
      </c>
      <c r="B98" s="46"/>
      <c r="C98" s="116">
        <v>287</v>
      </c>
      <c r="D98" s="116" t="s">
        <v>389</v>
      </c>
      <c r="E98" s="233">
        <v>242</v>
      </c>
      <c r="F98" s="189">
        <v>442</v>
      </c>
      <c r="G98" s="189">
        <v>3875</v>
      </c>
      <c r="H98" s="23">
        <f t="shared" si="1"/>
        <v>0.11406451612903226</v>
      </c>
      <c r="I98" s="289">
        <v>30</v>
      </c>
      <c r="J98" s="25">
        <v>30</v>
      </c>
    </row>
    <row r="99" spans="1:13" x14ac:dyDescent="0.2">
      <c r="A99" s="21" t="s">
        <v>112</v>
      </c>
      <c r="B99" s="21"/>
      <c r="C99" s="116">
        <v>152</v>
      </c>
      <c r="D99" s="21" t="s">
        <v>418</v>
      </c>
      <c r="E99" s="233">
        <v>495</v>
      </c>
      <c r="F99" s="189">
        <v>2102</v>
      </c>
      <c r="G99" s="189">
        <v>10575</v>
      </c>
      <c r="H99" s="23">
        <f t="shared" si="1"/>
        <v>0.19877068557919622</v>
      </c>
      <c r="I99" s="289"/>
      <c r="J99" s="25">
        <v>75</v>
      </c>
      <c r="L99" s="33"/>
      <c r="M99" s="33"/>
    </row>
    <row r="100" spans="1:13" x14ac:dyDescent="0.2">
      <c r="A100" s="21" t="s">
        <v>113</v>
      </c>
      <c r="B100" s="21"/>
      <c r="C100" s="116">
        <v>153</v>
      </c>
      <c r="D100" s="21" t="s">
        <v>445</v>
      </c>
      <c r="E100" s="233">
        <v>111</v>
      </c>
      <c r="F100" s="189">
        <v>509</v>
      </c>
      <c r="G100" s="189">
        <v>1934</v>
      </c>
      <c r="H100" s="23">
        <f t="shared" si="1"/>
        <v>0.26318510858324717</v>
      </c>
      <c r="I100" s="289"/>
      <c r="J100" s="25">
        <v>17</v>
      </c>
      <c r="L100" s="33"/>
      <c r="M100" s="33"/>
    </row>
    <row r="101" spans="1:13" x14ac:dyDescent="0.2">
      <c r="A101" s="21" t="s">
        <v>114</v>
      </c>
      <c r="B101" s="21"/>
      <c r="C101" s="116">
        <v>154</v>
      </c>
      <c r="D101" s="21" t="s">
        <v>419</v>
      </c>
      <c r="E101" s="233">
        <v>352</v>
      </c>
      <c r="F101" s="189">
        <v>1161</v>
      </c>
      <c r="G101" s="189">
        <v>6744</v>
      </c>
      <c r="H101" s="23">
        <f t="shared" si="1"/>
        <v>0.17215302491103202</v>
      </c>
      <c r="I101" s="289"/>
      <c r="J101" s="25">
        <v>60</v>
      </c>
      <c r="L101" s="33"/>
      <c r="M101" s="33"/>
    </row>
    <row r="102" spans="1:13" x14ac:dyDescent="0.2">
      <c r="A102" s="21" t="s">
        <v>115</v>
      </c>
      <c r="B102" s="21"/>
      <c r="C102" s="116">
        <v>156</v>
      </c>
      <c r="D102" s="21" t="s">
        <v>421</v>
      </c>
      <c r="E102" s="233">
        <v>341</v>
      </c>
      <c r="F102" s="189">
        <v>1181</v>
      </c>
      <c r="G102" s="189">
        <v>6744</v>
      </c>
      <c r="H102" s="23">
        <f t="shared" si="1"/>
        <v>0.17511862396204034</v>
      </c>
      <c r="I102" s="289"/>
      <c r="J102" s="25">
        <v>60</v>
      </c>
      <c r="L102" s="33"/>
      <c r="M102" s="33"/>
    </row>
    <row r="103" spans="1:13" x14ac:dyDescent="0.2">
      <c r="A103" s="21" t="s">
        <v>117</v>
      </c>
      <c r="B103" s="21"/>
      <c r="C103" s="116">
        <v>161</v>
      </c>
      <c r="D103" s="21" t="s">
        <v>422</v>
      </c>
      <c r="E103" s="233">
        <v>260</v>
      </c>
      <c r="F103" s="189">
        <v>806</v>
      </c>
      <c r="G103" s="189">
        <v>5124</v>
      </c>
      <c r="H103" s="23">
        <f t="shared" si="1"/>
        <v>0.15729898516783763</v>
      </c>
      <c r="I103" s="289"/>
      <c r="J103" s="25">
        <v>36</v>
      </c>
      <c r="L103" s="33"/>
      <c r="M103" s="33"/>
    </row>
    <row r="104" spans="1:13" x14ac:dyDescent="0.2">
      <c r="A104" s="21" t="s">
        <v>118</v>
      </c>
      <c r="B104" s="21"/>
      <c r="C104" s="116">
        <v>165</v>
      </c>
      <c r="D104" s="21" t="s">
        <v>423</v>
      </c>
      <c r="E104" s="233">
        <v>436</v>
      </c>
      <c r="F104" s="189">
        <v>1814</v>
      </c>
      <c r="G104" s="189">
        <v>8382</v>
      </c>
      <c r="H104" s="23">
        <f t="shared" si="1"/>
        <v>0.21641612980195657</v>
      </c>
      <c r="I104" s="289"/>
      <c r="J104" s="25">
        <v>79</v>
      </c>
      <c r="L104" s="33"/>
      <c r="M104" s="33"/>
    </row>
    <row r="105" spans="1:13" x14ac:dyDescent="0.2">
      <c r="A105" s="21" t="s">
        <v>119</v>
      </c>
      <c r="B105" s="21"/>
      <c r="C105" s="116">
        <v>166</v>
      </c>
      <c r="D105" s="21" t="s">
        <v>427</v>
      </c>
      <c r="E105" s="233">
        <v>492</v>
      </c>
      <c r="F105" s="189">
        <v>1615</v>
      </c>
      <c r="G105" s="189">
        <v>8425</v>
      </c>
      <c r="H105" s="23">
        <f t="shared" si="1"/>
        <v>0.19169139465875371</v>
      </c>
      <c r="I105" s="191"/>
      <c r="J105" s="25">
        <v>78</v>
      </c>
      <c r="L105" s="33"/>
      <c r="M105" s="33"/>
    </row>
    <row r="106" spans="1:13" x14ac:dyDescent="0.2">
      <c r="A106" s="21" t="s">
        <v>120</v>
      </c>
      <c r="B106" s="21"/>
      <c r="C106" s="116">
        <v>167</v>
      </c>
      <c r="D106" s="21" t="s">
        <v>428</v>
      </c>
      <c r="E106" s="233">
        <v>480</v>
      </c>
      <c r="F106" s="189">
        <v>1590</v>
      </c>
      <c r="G106" s="189">
        <v>8264</v>
      </c>
      <c r="H106" s="23">
        <f t="shared" si="1"/>
        <v>0.19240077444336884</v>
      </c>
      <c r="I106" s="191"/>
      <c r="J106" s="25">
        <v>76</v>
      </c>
      <c r="L106" s="33"/>
      <c r="M106" s="33"/>
    </row>
    <row r="107" spans="1:13" x14ac:dyDescent="0.2">
      <c r="A107" s="21" t="s">
        <v>121</v>
      </c>
      <c r="B107" s="21"/>
      <c r="C107" s="116">
        <v>168</v>
      </c>
      <c r="D107" s="21" t="s">
        <v>429</v>
      </c>
      <c r="E107" s="233">
        <v>773</v>
      </c>
      <c r="F107" s="189">
        <v>2816</v>
      </c>
      <c r="G107" s="189">
        <v>14108</v>
      </c>
      <c r="H107" s="23">
        <f t="shared" si="1"/>
        <v>0.19960306209242984</v>
      </c>
      <c r="I107" s="191"/>
      <c r="J107" s="25">
        <v>105</v>
      </c>
      <c r="L107" s="33"/>
      <c r="M107" s="33"/>
    </row>
    <row r="108" spans="1:13" x14ac:dyDescent="0.2">
      <c r="A108" s="116">
        <v>6094</v>
      </c>
      <c r="B108" s="21"/>
      <c r="C108" s="116">
        <v>169</v>
      </c>
      <c r="D108" s="21" t="s">
        <v>437</v>
      </c>
      <c r="E108" s="233">
        <v>139</v>
      </c>
      <c r="F108" s="189">
        <v>419</v>
      </c>
      <c r="G108" s="189">
        <v>2300</v>
      </c>
      <c r="H108" s="23">
        <f t="shared" si="1"/>
        <v>0.18217391304347827</v>
      </c>
      <c r="I108" s="191"/>
      <c r="J108" s="25">
        <v>20</v>
      </c>
      <c r="L108" s="33"/>
      <c r="M108" s="33"/>
    </row>
    <row r="109" spans="1:13" x14ac:dyDescent="0.2">
      <c r="A109" s="21" t="s">
        <v>122</v>
      </c>
      <c r="B109" s="21"/>
      <c r="C109" s="116">
        <v>171</v>
      </c>
      <c r="D109" s="21" t="s">
        <v>430</v>
      </c>
      <c r="E109" s="233">
        <v>101</v>
      </c>
      <c r="F109" s="189">
        <v>543</v>
      </c>
      <c r="G109" s="189">
        <v>2240</v>
      </c>
      <c r="H109" s="23">
        <f t="shared" si="1"/>
        <v>0.24241071428571428</v>
      </c>
      <c r="I109" s="191"/>
      <c r="J109" s="25">
        <v>20</v>
      </c>
      <c r="L109" s="33"/>
      <c r="M109" s="33"/>
    </row>
    <row r="110" spans="1:13" x14ac:dyDescent="0.2">
      <c r="A110" s="21" t="s">
        <v>123</v>
      </c>
      <c r="B110" s="21"/>
      <c r="C110" s="116">
        <v>172</v>
      </c>
      <c r="D110" s="21" t="s">
        <v>431</v>
      </c>
      <c r="E110" s="233">
        <v>163</v>
      </c>
      <c r="F110" s="189">
        <v>364</v>
      </c>
      <c r="G110" s="189">
        <v>2240</v>
      </c>
      <c r="H110" s="23">
        <f t="shared" si="1"/>
        <v>0.16250000000000001</v>
      </c>
      <c r="I110" s="191"/>
      <c r="J110" s="25">
        <v>20</v>
      </c>
      <c r="L110" s="33"/>
      <c r="M110" s="33"/>
    </row>
    <row r="111" spans="1:13" x14ac:dyDescent="0.2">
      <c r="A111" s="21" t="s">
        <v>124</v>
      </c>
      <c r="B111" s="21"/>
      <c r="C111" s="116">
        <v>188</v>
      </c>
      <c r="D111" s="21" t="s">
        <v>432</v>
      </c>
      <c r="E111" s="233">
        <v>122</v>
      </c>
      <c r="F111" s="189">
        <v>163</v>
      </c>
      <c r="G111" s="189">
        <v>1942</v>
      </c>
      <c r="H111" s="23">
        <f t="shared" si="1"/>
        <v>8.3934088568486095E-2</v>
      </c>
      <c r="I111" s="191"/>
      <c r="J111" s="25">
        <v>18</v>
      </c>
      <c r="L111" s="33"/>
      <c r="M111" s="33"/>
    </row>
    <row r="112" spans="1:13" x14ac:dyDescent="0.2">
      <c r="A112" s="21" t="s">
        <v>125</v>
      </c>
      <c r="B112" s="21"/>
      <c r="C112" s="116">
        <v>189</v>
      </c>
      <c r="D112" s="21" t="s">
        <v>433</v>
      </c>
      <c r="E112" s="233">
        <v>108</v>
      </c>
      <c r="F112" s="189">
        <v>166</v>
      </c>
      <c r="G112" s="189">
        <v>1885</v>
      </c>
      <c r="H112" s="23">
        <f t="shared" si="1"/>
        <v>8.8063660477453579E-2</v>
      </c>
      <c r="I112" s="291">
        <v>17</v>
      </c>
      <c r="J112" s="210">
        <v>17</v>
      </c>
      <c r="L112" s="33"/>
      <c r="M112" s="33"/>
    </row>
    <row r="113" spans="1:13" x14ac:dyDescent="0.2">
      <c r="A113" s="21" t="s">
        <v>126</v>
      </c>
      <c r="B113" s="21"/>
      <c r="C113" s="116">
        <v>191</v>
      </c>
      <c r="D113" s="21" t="s">
        <v>434</v>
      </c>
      <c r="E113" s="233">
        <v>98</v>
      </c>
      <c r="F113" s="189">
        <v>462</v>
      </c>
      <c r="G113" s="189">
        <v>1932</v>
      </c>
      <c r="H113" s="23">
        <f t="shared" si="1"/>
        <v>0.2391304347826087</v>
      </c>
      <c r="I113" s="291"/>
      <c r="J113" s="211">
        <v>18</v>
      </c>
      <c r="L113" s="33"/>
      <c r="M113" s="33"/>
    </row>
    <row r="114" spans="1:13" x14ac:dyDescent="0.2">
      <c r="A114" s="21" t="s">
        <v>127</v>
      </c>
      <c r="B114" s="21"/>
      <c r="C114" s="116">
        <v>192</v>
      </c>
      <c r="D114" s="21" t="s">
        <v>435</v>
      </c>
      <c r="E114" s="233">
        <v>82</v>
      </c>
      <c r="F114" s="189">
        <v>482</v>
      </c>
      <c r="G114" s="189">
        <v>1885</v>
      </c>
      <c r="H114" s="23">
        <f t="shared" si="1"/>
        <v>0.25570291777188331</v>
      </c>
      <c r="I114" s="191"/>
      <c r="J114" s="25">
        <v>17</v>
      </c>
      <c r="L114" s="33"/>
      <c r="M114" s="33"/>
    </row>
    <row r="115" spans="1:13" x14ac:dyDescent="0.2">
      <c r="A115" s="21" t="s">
        <v>128</v>
      </c>
      <c r="B115" s="21"/>
      <c r="C115" s="116">
        <v>193</v>
      </c>
      <c r="D115" s="21" t="s">
        <v>436</v>
      </c>
      <c r="E115" s="233">
        <v>116</v>
      </c>
      <c r="F115" s="189">
        <v>469</v>
      </c>
      <c r="G115" s="189">
        <v>1932</v>
      </c>
      <c r="H115" s="23">
        <f t="shared" si="1"/>
        <v>0.24275362318840579</v>
      </c>
      <c r="I115" s="191"/>
      <c r="J115" s="25">
        <v>17</v>
      </c>
      <c r="L115" s="33"/>
      <c r="M115" s="33"/>
    </row>
    <row r="116" spans="1:13" x14ac:dyDescent="0.2">
      <c r="A116" s="116">
        <v>6069</v>
      </c>
      <c r="B116" s="21"/>
      <c r="C116" s="116">
        <v>145</v>
      </c>
      <c r="D116" s="21" t="s">
        <v>483</v>
      </c>
      <c r="E116" s="233">
        <v>179</v>
      </c>
      <c r="F116" s="189">
        <v>197</v>
      </c>
      <c r="G116" s="189">
        <v>3785</v>
      </c>
      <c r="H116" s="23">
        <f t="shared" si="1"/>
        <v>5.2047556142668427E-2</v>
      </c>
      <c r="I116" s="191">
        <v>22</v>
      </c>
      <c r="J116" s="25">
        <v>22</v>
      </c>
      <c r="L116" s="33"/>
      <c r="M116" s="33"/>
    </row>
    <row r="117" spans="1:13" x14ac:dyDescent="0.2">
      <c r="A117" s="21" t="s">
        <v>146</v>
      </c>
      <c r="B117" s="21"/>
      <c r="C117" s="116">
        <v>146</v>
      </c>
      <c r="D117" s="21" t="s">
        <v>438</v>
      </c>
      <c r="E117" s="233">
        <v>352</v>
      </c>
      <c r="F117" s="189">
        <v>1039</v>
      </c>
      <c r="G117" s="189">
        <v>6379</v>
      </c>
      <c r="H117" s="23">
        <f t="shared" ref="H117:H125" si="2">+F117/G117</f>
        <v>0.16287819407430632</v>
      </c>
      <c r="I117" s="191"/>
      <c r="J117" s="25">
        <v>40</v>
      </c>
    </row>
    <row r="118" spans="1:13" x14ac:dyDescent="0.2">
      <c r="A118" s="21" t="s">
        <v>158</v>
      </c>
      <c r="B118" s="21"/>
      <c r="C118" s="116">
        <v>155</v>
      </c>
      <c r="D118" s="21" t="s">
        <v>420</v>
      </c>
      <c r="E118" s="233">
        <v>397</v>
      </c>
      <c r="F118" s="189">
        <v>933</v>
      </c>
      <c r="G118" s="189">
        <v>6728</v>
      </c>
      <c r="H118" s="23">
        <f t="shared" si="2"/>
        <v>0.13867419738406658</v>
      </c>
      <c r="I118" s="191"/>
      <c r="J118" s="25">
        <v>46</v>
      </c>
    </row>
    <row r="119" spans="1:13" x14ac:dyDescent="0.2">
      <c r="A119" s="21" t="s">
        <v>188</v>
      </c>
      <c r="B119" s="21"/>
      <c r="C119" s="116">
        <v>151</v>
      </c>
      <c r="D119" s="21" t="s">
        <v>439</v>
      </c>
      <c r="E119" s="233">
        <v>275</v>
      </c>
      <c r="F119" s="189">
        <v>998</v>
      </c>
      <c r="G119" s="189">
        <v>5319</v>
      </c>
      <c r="H119" s="23">
        <f t="shared" si="2"/>
        <v>0.18762925361910132</v>
      </c>
      <c r="I119" s="191"/>
      <c r="J119" s="25">
        <v>48</v>
      </c>
    </row>
    <row r="120" spans="1:13" x14ac:dyDescent="0.2">
      <c r="A120" s="21" t="s">
        <v>189</v>
      </c>
      <c r="B120" s="21"/>
      <c r="C120" s="116">
        <v>148</v>
      </c>
      <c r="D120" s="21" t="s">
        <v>440</v>
      </c>
      <c r="E120" s="233">
        <v>295</v>
      </c>
      <c r="F120" s="189">
        <v>1050</v>
      </c>
      <c r="G120" s="189">
        <v>5319</v>
      </c>
      <c r="H120" s="23">
        <f t="shared" si="2"/>
        <v>0.19740552735476594</v>
      </c>
      <c r="I120" s="191"/>
      <c r="J120" s="25">
        <v>48</v>
      </c>
    </row>
    <row r="121" spans="1:13" x14ac:dyDescent="0.2">
      <c r="A121" s="21" t="s">
        <v>190</v>
      </c>
      <c r="B121" s="21"/>
      <c r="C121" s="116">
        <v>147</v>
      </c>
      <c r="D121" s="21" t="s">
        <v>441</v>
      </c>
      <c r="E121" s="233">
        <v>287</v>
      </c>
      <c r="F121" s="189">
        <v>1163</v>
      </c>
      <c r="G121" s="189">
        <v>5408</v>
      </c>
      <c r="H121" s="23">
        <f t="shared" si="2"/>
        <v>0.215051775147929</v>
      </c>
      <c r="I121" s="191"/>
      <c r="J121" s="25">
        <v>47</v>
      </c>
    </row>
    <row r="122" spans="1:13" x14ac:dyDescent="0.2">
      <c r="A122" s="21" t="s">
        <v>191</v>
      </c>
      <c r="B122" s="21"/>
      <c r="C122" s="116">
        <v>137</v>
      </c>
      <c r="D122" s="21" t="s">
        <v>442</v>
      </c>
      <c r="E122" s="233">
        <v>319</v>
      </c>
      <c r="F122" s="189">
        <v>1112</v>
      </c>
      <c r="G122" s="189">
        <v>5439</v>
      </c>
      <c r="H122" s="23">
        <f t="shared" si="2"/>
        <v>0.20444934730649017</v>
      </c>
      <c r="I122" s="191"/>
      <c r="J122" s="25">
        <v>48</v>
      </c>
    </row>
    <row r="123" spans="1:13" x14ac:dyDescent="0.2">
      <c r="A123" s="21" t="s">
        <v>192</v>
      </c>
      <c r="B123" s="21"/>
      <c r="C123" s="116" t="s">
        <v>486</v>
      </c>
      <c r="D123" s="21" t="s">
        <v>443</v>
      </c>
      <c r="E123" s="233">
        <v>263</v>
      </c>
      <c r="F123" s="189">
        <v>944</v>
      </c>
      <c r="G123" s="189">
        <v>5439</v>
      </c>
      <c r="H123" s="23">
        <f t="shared" si="2"/>
        <v>0.17356131641845929</v>
      </c>
      <c r="I123" s="26"/>
      <c r="J123" s="25">
        <v>48</v>
      </c>
    </row>
    <row r="124" spans="1:13" x14ac:dyDescent="0.2">
      <c r="A124" s="21" t="s">
        <v>193</v>
      </c>
      <c r="B124" s="21"/>
      <c r="C124" s="116">
        <v>149</v>
      </c>
      <c r="D124" s="21" t="s">
        <v>444</v>
      </c>
      <c r="E124" s="233">
        <v>241</v>
      </c>
      <c r="F124" s="189">
        <v>884</v>
      </c>
      <c r="G124" s="189">
        <v>5319</v>
      </c>
      <c r="H124" s="23">
        <f t="shared" si="2"/>
        <v>0.16619665350629817</v>
      </c>
      <c r="I124" s="26"/>
      <c r="J124" s="25">
        <v>48</v>
      </c>
    </row>
    <row r="125" spans="1:13" x14ac:dyDescent="0.2">
      <c r="A125" s="448">
        <v>6046</v>
      </c>
      <c r="B125" s="447" t="s">
        <v>202</v>
      </c>
      <c r="C125" s="116" t="s">
        <v>202</v>
      </c>
      <c r="D125" s="21" t="s">
        <v>411</v>
      </c>
      <c r="E125" s="419">
        <v>680</v>
      </c>
      <c r="F125" s="189">
        <v>729</v>
      </c>
      <c r="G125" s="189">
        <v>3805</v>
      </c>
      <c r="H125" s="23">
        <f t="shared" si="2"/>
        <v>0.19159001314060448</v>
      </c>
      <c r="I125" s="26"/>
      <c r="J125" s="25">
        <v>31</v>
      </c>
      <c r="K125" s="109"/>
    </row>
    <row r="126" spans="1:13" x14ac:dyDescent="0.2">
      <c r="A126" s="449"/>
      <c r="B126" s="446"/>
      <c r="C126" s="116" t="s">
        <v>206</v>
      </c>
      <c r="D126" s="21" t="s">
        <v>412</v>
      </c>
      <c r="E126" s="420"/>
      <c r="F126" s="189">
        <v>804</v>
      </c>
      <c r="G126" s="189">
        <v>8092</v>
      </c>
      <c r="H126" s="23">
        <f t="shared" ref="H126:H134" si="3">+F126/G126</f>
        <v>9.9357390014829461E-2</v>
      </c>
      <c r="I126" s="26">
        <v>57</v>
      </c>
      <c r="J126" s="25">
        <v>57</v>
      </c>
      <c r="K126" s="109"/>
    </row>
    <row r="127" spans="1:13" x14ac:dyDescent="0.2">
      <c r="A127" s="448">
        <v>6047</v>
      </c>
      <c r="B127" s="447" t="s">
        <v>203</v>
      </c>
      <c r="C127" s="116" t="s">
        <v>203</v>
      </c>
      <c r="D127" s="21" t="s">
        <v>413</v>
      </c>
      <c r="E127" s="419">
        <v>609</v>
      </c>
      <c r="F127" s="189">
        <v>540</v>
      </c>
      <c r="G127" s="189">
        <v>3765</v>
      </c>
      <c r="H127" s="23">
        <f t="shared" si="3"/>
        <v>0.14342629482071714</v>
      </c>
      <c r="I127" s="26"/>
      <c r="J127" s="25">
        <v>30</v>
      </c>
      <c r="K127" s="109"/>
    </row>
    <row r="128" spans="1:13" x14ac:dyDescent="0.2">
      <c r="A128" s="449"/>
      <c r="B128" s="446"/>
      <c r="C128" s="116" t="s">
        <v>208</v>
      </c>
      <c r="D128" s="21" t="s">
        <v>414</v>
      </c>
      <c r="E128" s="420"/>
      <c r="F128" s="189">
        <v>2037</v>
      </c>
      <c r="G128" s="189">
        <v>7540</v>
      </c>
      <c r="H128" s="23">
        <f t="shared" si="3"/>
        <v>0.27015915119363393</v>
      </c>
      <c r="I128" s="26"/>
      <c r="J128" s="25">
        <v>59</v>
      </c>
    </row>
    <row r="129" spans="1:11" x14ac:dyDescent="0.2">
      <c r="A129" s="445">
        <v>6048</v>
      </c>
      <c r="B129" s="447" t="s">
        <v>205</v>
      </c>
      <c r="C129" s="116" t="s">
        <v>204</v>
      </c>
      <c r="D129" s="21" t="s">
        <v>415</v>
      </c>
      <c r="E129" s="419">
        <v>830</v>
      </c>
      <c r="F129" s="189">
        <v>675</v>
      </c>
      <c r="G129" s="189">
        <v>3761</v>
      </c>
      <c r="H129" s="23">
        <f t="shared" si="3"/>
        <v>0.17947354427014092</v>
      </c>
      <c r="I129" s="26"/>
      <c r="J129" s="243">
        <v>29</v>
      </c>
    </row>
    <row r="130" spans="1:11" x14ac:dyDescent="0.2">
      <c r="A130" s="446"/>
      <c r="B130" s="446"/>
      <c r="C130" s="116" t="s">
        <v>205</v>
      </c>
      <c r="D130" s="21" t="s">
        <v>416</v>
      </c>
      <c r="E130" s="420"/>
      <c r="F130" s="189">
        <v>590</v>
      </c>
      <c r="G130" s="189">
        <v>3761</v>
      </c>
      <c r="H130" s="23">
        <f t="shared" si="3"/>
        <v>0.15687317202871576</v>
      </c>
      <c r="I130" s="26"/>
      <c r="J130" s="243">
        <v>29</v>
      </c>
    </row>
    <row r="131" spans="1:11" x14ac:dyDescent="0.2">
      <c r="A131" s="446"/>
      <c r="B131" s="446"/>
      <c r="C131" s="116" t="s">
        <v>207</v>
      </c>
      <c r="D131" s="21" t="s">
        <v>417</v>
      </c>
      <c r="E131" s="420"/>
      <c r="F131" s="189">
        <v>1811</v>
      </c>
      <c r="G131" s="189">
        <v>7477</v>
      </c>
      <c r="H131" s="23">
        <f t="shared" si="3"/>
        <v>0.24220944228968838</v>
      </c>
      <c r="I131" s="26"/>
      <c r="J131" s="243">
        <v>58</v>
      </c>
      <c r="K131" s="109"/>
    </row>
    <row r="132" spans="1:11" x14ac:dyDescent="0.2">
      <c r="A132" s="327">
        <v>6103</v>
      </c>
      <c r="B132" s="327" t="s">
        <v>491</v>
      </c>
      <c r="C132" s="306"/>
      <c r="D132" s="308" t="s">
        <v>492</v>
      </c>
      <c r="E132" s="328">
        <v>330</v>
      </c>
      <c r="F132" s="301">
        <v>723</v>
      </c>
      <c r="G132" s="301">
        <v>7164</v>
      </c>
      <c r="H132" s="329">
        <f t="shared" si="3"/>
        <v>0.1009212730318258</v>
      </c>
      <c r="I132" s="256">
        <v>45</v>
      </c>
      <c r="J132" s="330">
        <v>45</v>
      </c>
      <c r="K132" s="109"/>
    </row>
    <row r="133" spans="1:11" x14ac:dyDescent="0.2">
      <c r="A133" s="305"/>
      <c r="B133" s="304" t="s">
        <v>509</v>
      </c>
      <c r="C133" s="116"/>
      <c r="D133" s="21" t="s">
        <v>513</v>
      </c>
      <c r="E133" s="307">
        <v>159</v>
      </c>
      <c r="F133" s="189">
        <v>270</v>
      </c>
      <c r="G133" s="189">
        <v>4061</v>
      </c>
      <c r="H133" s="23">
        <f t="shared" si="3"/>
        <v>6.648608717064762E-2</v>
      </c>
      <c r="I133" s="26"/>
      <c r="J133" s="25">
        <v>25</v>
      </c>
      <c r="K133" s="109"/>
    </row>
    <row r="134" spans="1:11" x14ac:dyDescent="0.2">
      <c r="A134" s="357"/>
      <c r="B134" s="358" t="s">
        <v>517</v>
      </c>
      <c r="C134" s="116"/>
      <c r="D134" s="104" t="s">
        <v>518</v>
      </c>
      <c r="E134" s="307">
        <v>161</v>
      </c>
      <c r="F134" s="189">
        <v>499</v>
      </c>
      <c r="G134" s="189">
        <v>4424</v>
      </c>
      <c r="H134" s="23">
        <f t="shared" si="3"/>
        <v>0.11279385171790235</v>
      </c>
      <c r="I134" s="26"/>
      <c r="J134" s="127">
        <v>31</v>
      </c>
      <c r="K134" s="109"/>
    </row>
    <row r="135" spans="1:11" x14ac:dyDescent="0.2">
      <c r="A135" s="357"/>
      <c r="B135" s="304" t="s">
        <v>511</v>
      </c>
      <c r="C135" s="116"/>
      <c r="D135" s="21" t="s">
        <v>512</v>
      </c>
      <c r="E135" s="307">
        <v>171</v>
      </c>
      <c r="F135" s="189">
        <v>420</v>
      </c>
      <c r="G135" s="189">
        <v>4851</v>
      </c>
      <c r="H135" s="23">
        <f>+F135/G135</f>
        <v>8.6580086580086577E-2</v>
      </c>
      <c r="I135" s="26"/>
      <c r="J135" s="243">
        <v>31</v>
      </c>
      <c r="K135" s="109"/>
    </row>
    <row r="136" spans="1:11" x14ac:dyDescent="0.2">
      <c r="A136" s="338"/>
      <c r="B136" s="338"/>
      <c r="C136" s="309"/>
      <c r="D136" s="339"/>
      <c r="E136" s="340"/>
      <c r="F136" s="341"/>
      <c r="G136" s="341"/>
      <c r="H136" s="342"/>
      <c r="I136" s="343"/>
      <c r="J136" s="351"/>
      <c r="K136" s="109"/>
    </row>
    <row r="137" spans="1:11" x14ac:dyDescent="0.2">
      <c r="A137" s="352"/>
      <c r="B137" s="352"/>
      <c r="C137" s="353"/>
      <c r="D137" s="354"/>
      <c r="E137" s="355"/>
      <c r="F137" s="341"/>
      <c r="G137" s="341"/>
      <c r="H137" s="356"/>
      <c r="I137"/>
      <c r="J137" s="1"/>
      <c r="K137" s="109"/>
    </row>
    <row r="138" spans="1:11" x14ac:dyDescent="0.2">
      <c r="A138" s="338"/>
      <c r="B138" s="338"/>
      <c r="C138" s="309"/>
      <c r="D138" s="339"/>
      <c r="E138" s="340"/>
      <c r="F138" s="341"/>
      <c r="G138" s="341"/>
      <c r="H138" s="342"/>
      <c r="I138" s="343"/>
      <c r="J138" s="348"/>
      <c r="K138" s="109"/>
    </row>
    <row r="139" spans="1:11" x14ac:dyDescent="0.2">
      <c r="G139" s="239"/>
      <c r="J139" s="118"/>
    </row>
    <row r="140" spans="1:11" x14ac:dyDescent="0.2">
      <c r="J140" s="118"/>
    </row>
  </sheetData>
  <autoFilter ref="A3:N132" xr:uid="{00000000-0009-0000-0000-000009000000}"/>
  <mergeCells count="92">
    <mergeCell ref="A129:A131"/>
    <mergeCell ref="B129:B131"/>
    <mergeCell ref="A125:A126"/>
    <mergeCell ref="B125:B126"/>
    <mergeCell ref="A127:A128"/>
    <mergeCell ref="B127:B128"/>
    <mergeCell ref="A72:A74"/>
    <mergeCell ref="B72:B74"/>
    <mergeCell ref="A75:A77"/>
    <mergeCell ref="B75:B77"/>
    <mergeCell ref="A86:A94"/>
    <mergeCell ref="B86:B94"/>
    <mergeCell ref="A82:A85"/>
    <mergeCell ref="B82:B85"/>
    <mergeCell ref="A78:A81"/>
    <mergeCell ref="B78:B81"/>
    <mergeCell ref="A62:A64"/>
    <mergeCell ref="B62:B64"/>
    <mergeCell ref="A65:A71"/>
    <mergeCell ref="B65:B71"/>
    <mergeCell ref="A59:A61"/>
    <mergeCell ref="B59:B61"/>
    <mergeCell ref="A52:A54"/>
    <mergeCell ref="B52:B54"/>
    <mergeCell ref="A55:A56"/>
    <mergeCell ref="B55:B56"/>
    <mergeCell ref="A41:A43"/>
    <mergeCell ref="B41:B43"/>
    <mergeCell ref="A44:A45"/>
    <mergeCell ref="B44:B45"/>
    <mergeCell ref="A49:A51"/>
    <mergeCell ref="B49:B51"/>
    <mergeCell ref="A57:A58"/>
    <mergeCell ref="B57:B58"/>
    <mergeCell ref="A23:A24"/>
    <mergeCell ref="B23:B24"/>
    <mergeCell ref="A95:A97"/>
    <mergeCell ref="B95:B97"/>
    <mergeCell ref="A33:A37"/>
    <mergeCell ref="B33:B37"/>
    <mergeCell ref="A38:A40"/>
    <mergeCell ref="B38:B40"/>
    <mergeCell ref="A25:A29"/>
    <mergeCell ref="B25:B29"/>
    <mergeCell ref="A30:A32"/>
    <mergeCell ref="B30:B32"/>
    <mergeCell ref="A46:A48"/>
    <mergeCell ref="B46:B48"/>
    <mergeCell ref="E21:E22"/>
    <mergeCell ref="A1:J1"/>
    <mergeCell ref="A2:J2"/>
    <mergeCell ref="A4:A7"/>
    <mergeCell ref="B4:B7"/>
    <mergeCell ref="A18:A20"/>
    <mergeCell ref="B18:B20"/>
    <mergeCell ref="A8:A11"/>
    <mergeCell ref="B12:B15"/>
    <mergeCell ref="B8:B11"/>
    <mergeCell ref="A12:A15"/>
    <mergeCell ref="A21:A22"/>
    <mergeCell ref="B21:B22"/>
    <mergeCell ref="A16:A17"/>
    <mergeCell ref="B16:B17"/>
    <mergeCell ref="E4:E7"/>
    <mergeCell ref="E8:E11"/>
    <mergeCell ref="E12:E15"/>
    <mergeCell ref="E16:E17"/>
    <mergeCell ref="E18:E20"/>
    <mergeCell ref="E57:E58"/>
    <mergeCell ref="E23:E24"/>
    <mergeCell ref="E25:E29"/>
    <mergeCell ref="E30:E32"/>
    <mergeCell ref="E33:E37"/>
    <mergeCell ref="E38:E40"/>
    <mergeCell ref="E41:E43"/>
    <mergeCell ref="E44:E45"/>
    <mergeCell ref="E46:E48"/>
    <mergeCell ref="E49:E51"/>
    <mergeCell ref="E52:E54"/>
    <mergeCell ref="E55:E56"/>
    <mergeCell ref="E129:E131"/>
    <mergeCell ref="E59:E61"/>
    <mergeCell ref="E62:E64"/>
    <mergeCell ref="E65:E71"/>
    <mergeCell ref="E72:E74"/>
    <mergeCell ref="E75:E77"/>
    <mergeCell ref="E78:E81"/>
    <mergeCell ref="E82:E85"/>
    <mergeCell ref="E86:E94"/>
    <mergeCell ref="E95:E97"/>
    <mergeCell ref="E125:E126"/>
    <mergeCell ref="E127:E128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65" fitToHeight="0" orientation="portrait" verticalDpi="300" r:id="rId1"/>
  <headerFooter alignWithMargins="0">
    <oddFooter>&amp;R&amp;P/&amp;N oldal</oddFooter>
  </headerFooter>
  <colBreaks count="1" manualBreakCount="1">
    <brk id="10" max="1048575" man="1"/>
  </colBreaks>
  <cellWatches>
    <cellWatch r="H3"/>
  </cellWatch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F138"/>
  <sheetViews>
    <sheetView view="pageBreakPreview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37" sqref="E137"/>
    </sheetView>
  </sheetViews>
  <sheetFormatPr defaultRowHeight="12.75" x14ac:dyDescent="0.2"/>
  <cols>
    <col min="1" max="2" width="10.28515625" style="31" customWidth="1"/>
    <col min="3" max="3" width="8.28515625" style="31" customWidth="1"/>
    <col min="4" max="4" width="13" style="31" customWidth="1"/>
    <col min="5" max="6" width="20.5703125" style="31" customWidth="1"/>
    <col min="7" max="7" width="9.85546875" customWidth="1"/>
    <col min="8" max="8" width="10.28515625" customWidth="1"/>
    <col min="9" max="9" width="16" style="31" customWidth="1"/>
    <col min="10" max="10" width="12.5703125" style="31" customWidth="1"/>
    <col min="11" max="11" width="10.7109375" style="32" customWidth="1"/>
    <col min="12" max="12" width="13.140625" style="31" customWidth="1"/>
    <col min="13" max="13" width="11.42578125" customWidth="1"/>
    <col min="14" max="14" width="10.42578125" style="31" customWidth="1"/>
    <col min="15" max="15" width="9.140625" style="31"/>
    <col min="16" max="16" width="9.5703125" customWidth="1"/>
    <col min="17" max="17" width="9.140625" style="31"/>
    <col min="18" max="19" width="10" style="31" bestFit="1" customWidth="1"/>
    <col min="20" max="16384" width="9.140625" style="31"/>
  </cols>
  <sheetData>
    <row r="1" spans="1:162" ht="40.5" customHeight="1" x14ac:dyDescent="0.25">
      <c r="A1" s="474" t="s">
        <v>209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5"/>
      <c r="M1" s="475"/>
      <c r="N1" s="475"/>
      <c r="O1" s="475"/>
      <c r="P1" s="475"/>
    </row>
    <row r="2" spans="1:162" s="64" customFormat="1" ht="24.95" customHeight="1" thickBot="1" x14ac:dyDescent="0.25">
      <c r="A2" s="405" t="s">
        <v>533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76"/>
      <c r="M2" s="477"/>
      <c r="N2" s="477"/>
      <c r="O2" s="477"/>
      <c r="P2" s="477"/>
    </row>
    <row r="3" spans="1:162" s="93" customFormat="1" ht="81" customHeight="1" thickBot="1" x14ac:dyDescent="0.25">
      <c r="A3" s="245" t="s">
        <v>311</v>
      </c>
      <c r="B3" s="246" t="s">
        <v>311</v>
      </c>
      <c r="C3" s="247" t="s">
        <v>314</v>
      </c>
      <c r="D3" s="248" t="s">
        <v>104</v>
      </c>
      <c r="E3" s="246" t="s">
        <v>346</v>
      </c>
      <c r="F3" s="246" t="s">
        <v>372</v>
      </c>
      <c r="G3" s="246" t="s">
        <v>315</v>
      </c>
      <c r="H3" s="246" t="s">
        <v>350</v>
      </c>
      <c r="I3" s="246" t="s">
        <v>316</v>
      </c>
      <c r="J3" s="246" t="s">
        <v>317</v>
      </c>
      <c r="K3" s="249" t="s">
        <v>490</v>
      </c>
      <c r="L3" s="248" t="s">
        <v>318</v>
      </c>
      <c r="M3" s="250" t="s">
        <v>323</v>
      </c>
      <c r="N3" s="250" t="s">
        <v>324</v>
      </c>
      <c r="O3" s="250" t="s">
        <v>325</v>
      </c>
      <c r="P3" s="251" t="s">
        <v>326</v>
      </c>
    </row>
    <row r="4" spans="1:162" s="130" customFormat="1" ht="14.25" customHeight="1" x14ac:dyDescent="0.2">
      <c r="A4" s="450" t="s">
        <v>133</v>
      </c>
      <c r="B4" s="452" t="s">
        <v>224</v>
      </c>
      <c r="C4" s="454">
        <v>23</v>
      </c>
      <c r="D4" s="128">
        <v>60</v>
      </c>
      <c r="E4" s="119" t="s">
        <v>221</v>
      </c>
      <c r="F4" s="119" t="s">
        <v>446</v>
      </c>
      <c r="G4" s="219">
        <v>21</v>
      </c>
      <c r="H4" s="300">
        <v>215</v>
      </c>
      <c r="I4" s="123">
        <f>(('X. táblázat'!F4+'X. táblázat'!E4)*2842.013)/1000</f>
        <v>6800.9371090000004</v>
      </c>
      <c r="J4" s="123">
        <f>'X. táblázat'!G4*252.387/1000</f>
        <v>1943.3798999999999</v>
      </c>
      <c r="K4" s="124">
        <f t="shared" ref="K4:K35" si="0">+J4/D4</f>
        <v>32.389665000000001</v>
      </c>
      <c r="L4" s="125">
        <f t="shared" ref="L4:L35" si="1">+I4/D4</f>
        <v>113.34895181666667</v>
      </c>
      <c r="M4" s="187"/>
      <c r="N4" s="36">
        <v>60</v>
      </c>
      <c r="O4" s="170">
        <v>0</v>
      </c>
      <c r="P4" s="212">
        <f>+N4-O4</f>
        <v>60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</row>
    <row r="5" spans="1:162" x14ac:dyDescent="0.2">
      <c r="A5" s="432"/>
      <c r="B5" s="433"/>
      <c r="C5" s="455"/>
      <c r="D5" s="126">
        <v>30</v>
      </c>
      <c r="E5" s="21" t="s">
        <v>222</v>
      </c>
      <c r="F5" s="21" t="s">
        <v>447</v>
      </c>
      <c r="G5" s="224" t="s">
        <v>500</v>
      </c>
      <c r="H5" s="189">
        <v>215</v>
      </c>
      <c r="I5" s="22">
        <f>(('X. táblázat'!F5+'X. táblázat'!E5)*2842.013)/1000</f>
        <v>2117.299685</v>
      </c>
      <c r="J5" s="22">
        <f>'X. táblázat'!G5*252.387/1000</f>
        <v>971.68994999999995</v>
      </c>
      <c r="K5" s="82">
        <f t="shared" si="0"/>
        <v>32.389665000000001</v>
      </c>
      <c r="L5" s="37">
        <f t="shared" si="1"/>
        <v>70.576656166666666</v>
      </c>
      <c r="M5" s="190"/>
      <c r="N5" s="26">
        <v>30</v>
      </c>
      <c r="O5" s="26">
        <v>0</v>
      </c>
      <c r="P5" s="213">
        <f t="shared" ref="P5:P68" si="2">+N5-O5</f>
        <v>30</v>
      </c>
      <c r="R5" s="35"/>
    </row>
    <row r="6" spans="1:162" x14ac:dyDescent="0.2">
      <c r="A6" s="432"/>
      <c r="B6" s="433"/>
      <c r="C6" s="455"/>
      <c r="D6" s="126">
        <v>60</v>
      </c>
      <c r="E6" s="21" t="s">
        <v>223</v>
      </c>
      <c r="F6" s="21" t="s">
        <v>448</v>
      </c>
      <c r="G6" s="220">
        <v>23</v>
      </c>
      <c r="H6" s="189">
        <v>215</v>
      </c>
      <c r="I6" s="22">
        <f>(('X. táblázat'!F6+'X. táblázat'!E6)*2842.013)/1000</f>
        <v>5229.3039200000003</v>
      </c>
      <c r="J6" s="22">
        <f>'X. táblázat'!G6*252.387/1000</f>
        <v>1943.3798999999999</v>
      </c>
      <c r="K6" s="82">
        <f t="shared" si="0"/>
        <v>32.389665000000001</v>
      </c>
      <c r="L6" s="37">
        <f t="shared" si="1"/>
        <v>87.15506533333334</v>
      </c>
      <c r="M6" s="190"/>
      <c r="N6" s="26">
        <v>60</v>
      </c>
      <c r="O6" s="26">
        <v>0</v>
      </c>
      <c r="P6" s="213">
        <f t="shared" si="2"/>
        <v>60</v>
      </c>
      <c r="Q6" s="109"/>
    </row>
    <row r="7" spans="1:162" s="133" customFormat="1" ht="13.5" thickBot="1" x14ac:dyDescent="0.25">
      <c r="A7" s="451"/>
      <c r="B7" s="453"/>
      <c r="C7" s="456"/>
      <c r="D7" s="131">
        <v>62</v>
      </c>
      <c r="E7" s="27" t="s">
        <v>224</v>
      </c>
      <c r="F7" s="27" t="s">
        <v>449</v>
      </c>
      <c r="G7" s="223" t="s">
        <v>500</v>
      </c>
      <c r="H7" s="347">
        <v>215</v>
      </c>
      <c r="I7" s="164">
        <f>(('X. táblázat'!F7+'X. táblázat'!E7)*2842.013)/1000</f>
        <v>5266.2500890000001</v>
      </c>
      <c r="J7" s="167">
        <f>'X. táblázat'!G7*252.387/1000</f>
        <v>1972.404405</v>
      </c>
      <c r="K7" s="87">
        <f t="shared" si="0"/>
        <v>31.812974274193547</v>
      </c>
      <c r="L7" s="132">
        <f t="shared" si="1"/>
        <v>84.939517564516137</v>
      </c>
      <c r="M7" s="192"/>
      <c r="N7" s="29">
        <v>60</v>
      </c>
      <c r="O7" s="29">
        <v>0</v>
      </c>
      <c r="P7" s="214">
        <f t="shared" si="2"/>
        <v>60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</row>
    <row r="8" spans="1:162" s="137" customFormat="1" x14ac:dyDescent="0.2">
      <c r="A8" s="450" t="s">
        <v>132</v>
      </c>
      <c r="B8" s="452" t="s">
        <v>225</v>
      </c>
      <c r="C8" s="454">
        <v>23</v>
      </c>
      <c r="D8" s="134">
        <v>60</v>
      </c>
      <c r="E8" s="122" t="s">
        <v>225</v>
      </c>
      <c r="F8" s="122" t="s">
        <v>450</v>
      </c>
      <c r="G8" s="222">
        <v>21</v>
      </c>
      <c r="H8" s="300">
        <v>215</v>
      </c>
      <c r="I8" s="123">
        <f>(('X. táblázat'!F8+'X. táblázat'!E8)*2842.013)/1000</f>
        <v>9711.1584210000001</v>
      </c>
      <c r="J8" s="129">
        <f>'X. táblázat'!G8*252.387/1000</f>
        <v>1943.3798999999999</v>
      </c>
      <c r="K8" s="135">
        <f t="shared" si="0"/>
        <v>32.389665000000001</v>
      </c>
      <c r="L8" s="136">
        <f t="shared" si="1"/>
        <v>161.85264035</v>
      </c>
      <c r="M8" s="187"/>
      <c r="N8" s="36">
        <v>60</v>
      </c>
      <c r="O8" s="36">
        <v>0</v>
      </c>
      <c r="P8" s="326">
        <f t="shared" si="2"/>
        <v>60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</row>
    <row r="9" spans="1:162" x14ac:dyDescent="0.2">
      <c r="A9" s="429"/>
      <c r="B9" s="431"/>
      <c r="C9" s="459"/>
      <c r="D9" s="126">
        <v>60</v>
      </c>
      <c r="E9" s="21" t="s">
        <v>226</v>
      </c>
      <c r="F9" s="21" t="s">
        <v>451</v>
      </c>
      <c r="G9" s="220">
        <v>22</v>
      </c>
      <c r="H9" s="189">
        <v>215</v>
      </c>
      <c r="I9" s="22">
        <f>(('X. táblázat'!F9+'X. táblázat'!E9)*2842.013)/1000</f>
        <v>1776.2581250000001</v>
      </c>
      <c r="J9" s="22">
        <f>'X. táblázat'!G9*252.387/1000</f>
        <v>1946.6609310000001</v>
      </c>
      <c r="K9" s="82">
        <f t="shared" si="0"/>
        <v>32.444348850000004</v>
      </c>
      <c r="L9" s="37">
        <f t="shared" si="1"/>
        <v>29.604302083333334</v>
      </c>
      <c r="M9" s="191"/>
      <c r="N9" s="26">
        <v>60</v>
      </c>
      <c r="O9" s="26">
        <v>0</v>
      </c>
      <c r="P9" s="213">
        <f t="shared" si="2"/>
        <v>60</v>
      </c>
      <c r="Q9" s="109"/>
    </row>
    <row r="10" spans="1:162" x14ac:dyDescent="0.2">
      <c r="A10" s="429"/>
      <c r="B10" s="431"/>
      <c r="C10" s="459"/>
      <c r="D10" s="126">
        <v>30</v>
      </c>
      <c r="E10" s="21" t="s">
        <v>227</v>
      </c>
      <c r="F10" s="21" t="s">
        <v>452</v>
      </c>
      <c r="G10" s="220">
        <v>23</v>
      </c>
      <c r="H10" s="189">
        <v>215</v>
      </c>
      <c r="I10" s="22">
        <f>(('X. táblázat'!F10+'X. táblázat'!E10)*2842.013)/1000</f>
        <v>2483.9193619999996</v>
      </c>
      <c r="J10" s="22">
        <f>'X. táblázat'!G10*252.387/1000</f>
        <v>971.68994999999995</v>
      </c>
      <c r="K10" s="82">
        <f t="shared" si="0"/>
        <v>32.389665000000001</v>
      </c>
      <c r="L10" s="37">
        <f t="shared" si="1"/>
        <v>82.797312066666649</v>
      </c>
      <c r="M10" s="191"/>
      <c r="N10" s="26">
        <v>30</v>
      </c>
      <c r="O10" s="26">
        <v>0</v>
      </c>
      <c r="P10" s="213">
        <f t="shared" si="2"/>
        <v>30</v>
      </c>
    </row>
    <row r="11" spans="1:162" s="133" customFormat="1" ht="13.5" thickBot="1" x14ac:dyDescent="0.25">
      <c r="A11" s="457"/>
      <c r="B11" s="458"/>
      <c r="C11" s="460"/>
      <c r="D11" s="131">
        <v>60</v>
      </c>
      <c r="E11" s="27" t="s">
        <v>228</v>
      </c>
      <c r="F11" s="27" t="s">
        <v>453</v>
      </c>
      <c r="G11" s="221">
        <v>21</v>
      </c>
      <c r="H11" s="347">
        <v>215</v>
      </c>
      <c r="I11" s="164">
        <f>(('X. táblázat'!F11+'X. táblázat'!E11)*2842.013)/1000</f>
        <v>4604.06106</v>
      </c>
      <c r="J11" s="28">
        <f>'X. táblázat'!G11*252.387/1000</f>
        <v>1943.3798999999999</v>
      </c>
      <c r="K11" s="87">
        <f t="shared" si="0"/>
        <v>32.389665000000001</v>
      </c>
      <c r="L11" s="132">
        <f t="shared" si="1"/>
        <v>76.734351000000004</v>
      </c>
      <c r="M11" s="193"/>
      <c r="N11" s="29">
        <v>60</v>
      </c>
      <c r="O11" s="29">
        <v>0</v>
      </c>
      <c r="P11" s="214">
        <f t="shared" si="2"/>
        <v>60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</row>
    <row r="12" spans="1:162" s="137" customFormat="1" x14ac:dyDescent="0.2">
      <c r="A12" s="450" t="s">
        <v>185</v>
      </c>
      <c r="B12" s="452" t="s">
        <v>231</v>
      </c>
      <c r="C12" s="454">
        <v>21</v>
      </c>
      <c r="D12" s="134">
        <v>12</v>
      </c>
      <c r="E12" s="122" t="s">
        <v>229</v>
      </c>
      <c r="F12" s="122" t="s">
        <v>454</v>
      </c>
      <c r="G12" s="222">
        <v>21</v>
      </c>
      <c r="H12" s="300">
        <v>215</v>
      </c>
      <c r="I12" s="123">
        <f>(('X. táblázat'!F12+'X. táblázat'!E12)*2842.013)/1000</f>
        <v>2228.1381919999999</v>
      </c>
      <c r="J12" s="293">
        <f>'X. táblázat'!G12*252.387/1000</f>
        <v>482.05916999999999</v>
      </c>
      <c r="K12" s="135">
        <f t="shared" si="0"/>
        <v>40.171597499999997</v>
      </c>
      <c r="L12" s="136">
        <f t="shared" si="1"/>
        <v>185.67818266666666</v>
      </c>
      <c r="M12" s="194"/>
      <c r="N12" s="36">
        <v>12</v>
      </c>
      <c r="O12" s="36">
        <v>0</v>
      </c>
      <c r="P12" s="212">
        <f t="shared" si="2"/>
        <v>12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</row>
    <row r="13" spans="1:162" x14ac:dyDescent="0.2">
      <c r="A13" s="429"/>
      <c r="B13" s="431"/>
      <c r="C13" s="459"/>
      <c r="D13" s="126">
        <v>12</v>
      </c>
      <c r="E13" s="21" t="s">
        <v>230</v>
      </c>
      <c r="F13" s="21" t="s">
        <v>455</v>
      </c>
      <c r="G13" s="220">
        <v>21</v>
      </c>
      <c r="H13" s="189">
        <v>215</v>
      </c>
      <c r="I13" s="22">
        <f>(('X. táblázat'!F13+'X. táblázat'!E13)*2842.013)/1000</f>
        <v>1111.2270829999998</v>
      </c>
      <c r="J13" s="22">
        <f>'X. táblázat'!G13*252.387/1000</f>
        <v>478.27336500000001</v>
      </c>
      <c r="K13" s="82">
        <f t="shared" si="0"/>
        <v>39.856113749999999</v>
      </c>
      <c r="L13" s="37">
        <f t="shared" si="1"/>
        <v>92.602256916666647</v>
      </c>
      <c r="M13" s="191"/>
      <c r="N13" s="26">
        <v>12</v>
      </c>
      <c r="O13" s="26">
        <v>0</v>
      </c>
      <c r="P13" s="213">
        <f t="shared" si="2"/>
        <v>12</v>
      </c>
      <c r="Q13" s="109"/>
    </row>
    <row r="14" spans="1:162" x14ac:dyDescent="0.2">
      <c r="A14" s="429"/>
      <c r="B14" s="431"/>
      <c r="C14" s="459"/>
      <c r="D14" s="126">
        <v>12</v>
      </c>
      <c r="E14" s="21" t="s">
        <v>231</v>
      </c>
      <c r="F14" s="21" t="s">
        <v>456</v>
      </c>
      <c r="G14" s="220">
        <v>22</v>
      </c>
      <c r="H14" s="189">
        <v>215</v>
      </c>
      <c r="I14" s="22">
        <f>(('X. táblázat'!F14+'X. táblázat'!E14)*2842.013)/1000</f>
        <v>1190.803447</v>
      </c>
      <c r="J14" s="22">
        <f>'X. táblázat'!G14*252.387/1000</f>
        <v>478.02097800000001</v>
      </c>
      <c r="K14" s="82">
        <f t="shared" si="0"/>
        <v>39.835081500000001</v>
      </c>
      <c r="L14" s="37">
        <f t="shared" si="1"/>
        <v>99.233620583333334</v>
      </c>
      <c r="M14" s="191"/>
      <c r="N14" s="26">
        <v>12</v>
      </c>
      <c r="O14" s="26">
        <v>0</v>
      </c>
      <c r="P14" s="213">
        <f t="shared" si="2"/>
        <v>12</v>
      </c>
    </row>
    <row r="15" spans="1:162" s="133" customFormat="1" ht="13.5" thickBot="1" x14ac:dyDescent="0.25">
      <c r="A15" s="457"/>
      <c r="B15" s="458"/>
      <c r="C15" s="460"/>
      <c r="D15" s="131">
        <v>12</v>
      </c>
      <c r="E15" s="27" t="s">
        <v>232</v>
      </c>
      <c r="F15" s="27" t="s">
        <v>457</v>
      </c>
      <c r="G15" s="221">
        <v>21</v>
      </c>
      <c r="H15" s="347">
        <v>215</v>
      </c>
      <c r="I15" s="164">
        <f>(('X. táblázat'!F15+'X. táblázat'!E15)*2842.013)/1000</f>
        <v>1233.433642</v>
      </c>
      <c r="J15" s="167">
        <f>'X. táblázat'!G15*252.387/1000</f>
        <v>478.27336500000001</v>
      </c>
      <c r="K15" s="87">
        <f t="shared" si="0"/>
        <v>39.856113749999999</v>
      </c>
      <c r="L15" s="132">
        <f t="shared" si="1"/>
        <v>102.78613683333333</v>
      </c>
      <c r="M15" s="193"/>
      <c r="N15" s="29">
        <v>12</v>
      </c>
      <c r="O15" s="29">
        <v>0</v>
      </c>
      <c r="P15" s="213">
        <f t="shared" si="2"/>
        <v>12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</row>
    <row r="16" spans="1:162" s="137" customFormat="1" x14ac:dyDescent="0.2">
      <c r="A16" s="468" t="s">
        <v>110</v>
      </c>
      <c r="B16" s="463" t="s">
        <v>240</v>
      </c>
      <c r="C16" s="465">
        <v>20</v>
      </c>
      <c r="D16" s="134">
        <v>62</v>
      </c>
      <c r="E16" s="122" t="s">
        <v>234</v>
      </c>
      <c r="F16" s="122" t="s">
        <v>458</v>
      </c>
      <c r="G16" s="222">
        <v>20</v>
      </c>
      <c r="H16" s="300">
        <v>215</v>
      </c>
      <c r="I16" s="123">
        <f>(('X. táblázat'!F16+'X. táblázat'!E16)*2842.013)/1000</f>
        <v>6059.1717159999998</v>
      </c>
      <c r="J16" s="129">
        <f>'X. táblázat'!G16*252.387/1000</f>
        <v>1669.5400049999998</v>
      </c>
      <c r="K16" s="135">
        <f t="shared" si="0"/>
        <v>26.928064596774192</v>
      </c>
      <c r="L16" s="136">
        <f t="shared" si="1"/>
        <v>97.728576064516133</v>
      </c>
      <c r="M16" s="187"/>
      <c r="N16" s="36">
        <v>62</v>
      </c>
      <c r="O16" s="36">
        <v>0</v>
      </c>
      <c r="P16" s="212">
        <f t="shared" si="2"/>
        <v>62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</row>
    <row r="17" spans="1:162" s="133" customFormat="1" ht="12.75" customHeight="1" thickBot="1" x14ac:dyDescent="0.25">
      <c r="A17" s="469"/>
      <c r="B17" s="464"/>
      <c r="C17" s="466"/>
      <c r="D17" s="131">
        <v>47</v>
      </c>
      <c r="E17" s="27" t="s">
        <v>240</v>
      </c>
      <c r="F17" s="27" t="s">
        <v>459</v>
      </c>
      <c r="G17" s="223">
        <v>23</v>
      </c>
      <c r="H17" s="209">
        <v>215</v>
      </c>
      <c r="I17" s="28">
        <f>(('X. táblázat'!F17+'X. táblázat'!E17)*2842.013)/1000</f>
        <v>3268.3149499999995</v>
      </c>
      <c r="J17" s="28">
        <f>'X. táblázat'!G17*252.387/1000</f>
        <v>1632.94389</v>
      </c>
      <c r="K17" s="87">
        <f t="shared" si="0"/>
        <v>34.743487021276593</v>
      </c>
      <c r="L17" s="132">
        <f t="shared" si="1"/>
        <v>69.538615957446794</v>
      </c>
      <c r="M17" s="193"/>
      <c r="N17" s="29">
        <v>42</v>
      </c>
      <c r="O17" s="29">
        <v>0</v>
      </c>
      <c r="P17" s="214">
        <f t="shared" si="2"/>
        <v>42</v>
      </c>
      <c r="Q17" s="109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</row>
    <row r="18" spans="1:162" s="137" customFormat="1" ht="12.75" customHeight="1" x14ac:dyDescent="0.2">
      <c r="A18" s="468" t="s">
        <v>171</v>
      </c>
      <c r="B18" s="463" t="s">
        <v>239</v>
      </c>
      <c r="C18" s="465">
        <v>21</v>
      </c>
      <c r="D18" s="134">
        <v>62</v>
      </c>
      <c r="E18" s="122" t="s">
        <v>235</v>
      </c>
      <c r="F18" s="122" t="s">
        <v>460</v>
      </c>
      <c r="G18" s="222">
        <v>21</v>
      </c>
      <c r="H18" s="300">
        <v>215</v>
      </c>
      <c r="I18" s="123">
        <f>(('X. táblázat'!F18+'X. táblázat'!E18)*2842.013)/1000</f>
        <v>5394.1406739999993</v>
      </c>
      <c r="J18" s="293">
        <f>'X. táblázat'!G18*252.387/1000</f>
        <v>1650.8633670000002</v>
      </c>
      <c r="K18" s="135">
        <f t="shared" si="0"/>
        <v>26.626828500000002</v>
      </c>
      <c r="L18" s="136">
        <f t="shared" si="1"/>
        <v>87.002268935483855</v>
      </c>
      <c r="M18" s="187"/>
      <c r="N18" s="36">
        <v>62</v>
      </c>
      <c r="O18" s="36">
        <v>0</v>
      </c>
      <c r="P18" s="212">
        <f t="shared" si="2"/>
        <v>62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</row>
    <row r="19" spans="1:162" ht="12.75" customHeight="1" x14ac:dyDescent="0.2">
      <c r="A19" s="481"/>
      <c r="B19" s="482"/>
      <c r="C19" s="467"/>
      <c r="D19" s="126">
        <v>33</v>
      </c>
      <c r="E19" s="21" t="s">
        <v>237</v>
      </c>
      <c r="F19" s="21" t="s">
        <v>461</v>
      </c>
      <c r="G19" s="224">
        <v>21</v>
      </c>
      <c r="H19" s="189">
        <v>215</v>
      </c>
      <c r="I19" s="22">
        <f>(('X. táblázat'!F19+'X. táblázat'!E19)*2842.013)/1000</f>
        <v>2441.2891669999999</v>
      </c>
      <c r="J19" s="22">
        <f>'X. táblázat'!G19*252.387/1000</f>
        <v>1212.467148</v>
      </c>
      <c r="K19" s="82">
        <f t="shared" si="0"/>
        <v>36.741428727272726</v>
      </c>
      <c r="L19" s="37">
        <f t="shared" si="1"/>
        <v>73.978459606060596</v>
      </c>
      <c r="M19" s="191"/>
      <c r="N19" s="26">
        <v>32</v>
      </c>
      <c r="O19" s="26">
        <v>0</v>
      </c>
      <c r="P19" s="213">
        <f t="shared" si="2"/>
        <v>32</v>
      </c>
      <c r="Q19" s="109"/>
    </row>
    <row r="20" spans="1:162" s="133" customFormat="1" ht="13.5" thickBot="1" x14ac:dyDescent="0.25">
      <c r="A20" s="469"/>
      <c r="B20" s="464"/>
      <c r="C20" s="466"/>
      <c r="D20" s="131">
        <v>26</v>
      </c>
      <c r="E20" s="27" t="s">
        <v>239</v>
      </c>
      <c r="F20" s="27" t="s">
        <v>462</v>
      </c>
      <c r="G20" s="221">
        <v>21</v>
      </c>
      <c r="H20" s="347">
        <v>215</v>
      </c>
      <c r="I20" s="164">
        <f>(('X. táblázat'!F20+'X. táblázat'!E20)*2842.013)/1000</f>
        <v>2148.5618279999999</v>
      </c>
      <c r="J20" s="167">
        <f>'X. táblázat'!G20*252.387/1000</f>
        <v>933.32712600000002</v>
      </c>
      <c r="K20" s="87">
        <f t="shared" si="0"/>
        <v>35.897197153846157</v>
      </c>
      <c r="L20" s="132">
        <f t="shared" si="1"/>
        <v>82.63699338461538</v>
      </c>
      <c r="M20" s="193"/>
      <c r="N20" s="29">
        <v>26</v>
      </c>
      <c r="O20" s="29">
        <v>0</v>
      </c>
      <c r="P20" s="214">
        <f t="shared" si="2"/>
        <v>26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</row>
    <row r="21" spans="1:162" s="137" customFormat="1" x14ac:dyDescent="0.2">
      <c r="A21" s="468" t="s">
        <v>186</v>
      </c>
      <c r="B21" s="463" t="s">
        <v>238</v>
      </c>
      <c r="C21" s="465">
        <v>23</v>
      </c>
      <c r="D21" s="134">
        <v>64</v>
      </c>
      <c r="E21" s="122" t="s">
        <v>236</v>
      </c>
      <c r="F21" s="122" t="s">
        <v>463</v>
      </c>
      <c r="G21" s="222">
        <v>22</v>
      </c>
      <c r="H21" s="300">
        <v>215</v>
      </c>
      <c r="I21" s="123">
        <f>(('X. táblázat'!F21+'X. táblázat'!E21)*2842.013)/1000</f>
        <v>5573.1874929999994</v>
      </c>
      <c r="J21" s="129">
        <f>'X. táblázat'!G21*252.387/1000</f>
        <v>1688.973804</v>
      </c>
      <c r="K21" s="135">
        <f t="shared" si="0"/>
        <v>26.3902156875</v>
      </c>
      <c r="L21" s="136">
        <f t="shared" si="1"/>
        <v>87.081054578124991</v>
      </c>
      <c r="M21" s="187"/>
      <c r="N21" s="36">
        <v>63</v>
      </c>
      <c r="O21" s="36">
        <v>0</v>
      </c>
      <c r="P21" s="212">
        <f t="shared" si="2"/>
        <v>63</v>
      </c>
      <c r="Q21" s="109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</row>
    <row r="22" spans="1:162" s="133" customFormat="1" ht="12.75" customHeight="1" thickBot="1" x14ac:dyDescent="0.25">
      <c r="A22" s="469"/>
      <c r="B22" s="464"/>
      <c r="C22" s="466"/>
      <c r="D22" s="131">
        <v>33</v>
      </c>
      <c r="E22" s="27" t="s">
        <v>238</v>
      </c>
      <c r="F22" s="27" t="s">
        <v>464</v>
      </c>
      <c r="G22" s="221">
        <v>23</v>
      </c>
      <c r="H22" s="209">
        <v>215</v>
      </c>
      <c r="I22" s="28">
        <f>(('X. táblázat'!F22+'X. táblázat'!E22)*2842.013)/1000</f>
        <v>2876.1171559999998</v>
      </c>
      <c r="J22" s="28">
        <f>'X. táblázat'!G22*252.387/1000</f>
        <v>1227.3579809999999</v>
      </c>
      <c r="K22" s="138">
        <f t="shared" si="0"/>
        <v>37.192666090909086</v>
      </c>
      <c r="L22" s="139">
        <f t="shared" si="1"/>
        <v>87.155065333333326</v>
      </c>
      <c r="M22" s="193"/>
      <c r="N22" s="29">
        <v>33</v>
      </c>
      <c r="O22" s="29">
        <v>0</v>
      </c>
      <c r="P22" s="214">
        <f t="shared" si="2"/>
        <v>33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</row>
    <row r="23" spans="1:162" s="137" customFormat="1" x14ac:dyDescent="0.2">
      <c r="A23" s="461" t="s">
        <v>111</v>
      </c>
      <c r="B23" s="452" t="s">
        <v>241</v>
      </c>
      <c r="C23" s="454">
        <v>20</v>
      </c>
      <c r="D23" s="134">
        <v>27</v>
      </c>
      <c r="E23" s="122" t="s">
        <v>233</v>
      </c>
      <c r="F23" s="122" t="s">
        <v>465</v>
      </c>
      <c r="G23" s="222">
        <v>20</v>
      </c>
      <c r="H23" s="300">
        <v>215</v>
      </c>
      <c r="I23" s="123">
        <f>(('X. táblázat'!F23+'X. táblázat'!E23)*2842.013)/1000</f>
        <v>3666.19677</v>
      </c>
      <c r="J23" s="293">
        <f>'X. táblázat'!G23*252.387/1000</f>
        <v>855.33954299999994</v>
      </c>
      <c r="K23" s="135">
        <f t="shared" si="0"/>
        <v>31.679242333333331</v>
      </c>
      <c r="L23" s="136">
        <f t="shared" si="1"/>
        <v>135.78506555555555</v>
      </c>
      <c r="M23" s="187"/>
      <c r="N23" s="36">
        <v>26</v>
      </c>
      <c r="O23" s="36">
        <v>0</v>
      </c>
      <c r="P23" s="212">
        <f t="shared" si="2"/>
        <v>26</v>
      </c>
      <c r="Q23" s="109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</row>
    <row r="24" spans="1:162" s="133" customFormat="1" ht="13.5" thickBot="1" x14ac:dyDescent="0.25">
      <c r="A24" s="462"/>
      <c r="B24" s="458"/>
      <c r="C24" s="460"/>
      <c r="D24" s="140">
        <v>31</v>
      </c>
      <c r="E24" s="27" t="s">
        <v>241</v>
      </c>
      <c r="F24" s="27" t="s">
        <v>466</v>
      </c>
      <c r="G24" s="221">
        <v>20</v>
      </c>
      <c r="H24" s="209">
        <v>215</v>
      </c>
      <c r="I24" s="28">
        <f>(('X. táblázat'!F24+'X. táblázat'!E24)*2842.013)/1000</f>
        <v>2068.9854639999999</v>
      </c>
      <c r="J24" s="167">
        <f>'X. táblázat'!G24*252.387/1000</f>
        <v>1360.1135430000002</v>
      </c>
      <c r="K24" s="87">
        <f t="shared" si="0"/>
        <v>43.874630419354844</v>
      </c>
      <c r="L24" s="132">
        <f t="shared" si="1"/>
        <v>66.741466580645152</v>
      </c>
      <c r="M24" s="193"/>
      <c r="N24" s="29">
        <v>29</v>
      </c>
      <c r="O24" s="29">
        <v>0</v>
      </c>
      <c r="P24" s="214">
        <f t="shared" si="2"/>
        <v>29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</row>
    <row r="25" spans="1:162" s="137" customFormat="1" x14ac:dyDescent="0.2">
      <c r="A25" s="461" t="s">
        <v>174</v>
      </c>
      <c r="B25" s="452" t="s">
        <v>244</v>
      </c>
      <c r="C25" s="454">
        <v>24</v>
      </c>
      <c r="D25" s="141">
        <v>12</v>
      </c>
      <c r="E25" s="122" t="s">
        <v>242</v>
      </c>
      <c r="F25" s="122" t="s">
        <v>467</v>
      </c>
      <c r="G25" s="222">
        <v>21</v>
      </c>
      <c r="H25" s="300">
        <v>215</v>
      </c>
      <c r="I25" s="123">
        <f>(('X. táblázat'!F25+'X. táblázat'!E25)*2842.013)/1000</f>
        <v>2606.1259210000003</v>
      </c>
      <c r="J25" s="129">
        <f>'X. táblázat'!G25*252.387/1000</f>
        <v>482.05916999999999</v>
      </c>
      <c r="K25" s="135">
        <f t="shared" si="0"/>
        <v>40.171597499999997</v>
      </c>
      <c r="L25" s="136">
        <f t="shared" si="1"/>
        <v>217.17716008333335</v>
      </c>
      <c r="M25" s="188"/>
      <c r="N25" s="36">
        <v>12</v>
      </c>
      <c r="O25" s="36">
        <v>0</v>
      </c>
      <c r="P25" s="212">
        <f t="shared" si="2"/>
        <v>12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</row>
    <row r="26" spans="1:162" x14ac:dyDescent="0.2">
      <c r="A26" s="440"/>
      <c r="B26" s="431"/>
      <c r="C26" s="459"/>
      <c r="D26" s="127">
        <v>12</v>
      </c>
      <c r="E26" s="21" t="s">
        <v>243</v>
      </c>
      <c r="F26" s="21" t="s">
        <v>468</v>
      </c>
      <c r="G26" s="220">
        <v>24</v>
      </c>
      <c r="H26" s="189">
        <v>215</v>
      </c>
      <c r="I26" s="22">
        <f>(('X. táblázat'!F26+'X. táblázat'!E26)*2842.013)/1000</f>
        <v>926.49623800000006</v>
      </c>
      <c r="J26" s="22">
        <f>'X. táblázat'!G26*252.387/1000</f>
        <v>482.05916999999999</v>
      </c>
      <c r="K26" s="82">
        <f t="shared" si="0"/>
        <v>40.171597499999997</v>
      </c>
      <c r="L26" s="37">
        <f t="shared" si="1"/>
        <v>77.208019833333339</v>
      </c>
      <c r="M26" s="191"/>
      <c r="N26" s="26">
        <v>12</v>
      </c>
      <c r="O26" s="26">
        <v>0</v>
      </c>
      <c r="P26" s="213">
        <f t="shared" si="2"/>
        <v>12</v>
      </c>
    </row>
    <row r="27" spans="1:162" x14ac:dyDescent="0.2">
      <c r="A27" s="440"/>
      <c r="B27" s="431"/>
      <c r="C27" s="459"/>
      <c r="D27" s="127">
        <v>12</v>
      </c>
      <c r="E27" s="21" t="s">
        <v>244</v>
      </c>
      <c r="F27" s="21" t="s">
        <v>469</v>
      </c>
      <c r="G27" s="220">
        <v>23</v>
      </c>
      <c r="H27" s="189">
        <v>215</v>
      </c>
      <c r="I27" s="22">
        <f>(('X. táblázat'!F27+'X. táblázat'!E27)*2842.013)/1000</f>
        <v>1006.072602</v>
      </c>
      <c r="J27" s="22">
        <f>'X. táblázat'!G27*252.387/1000</f>
        <v>482.05916999999999</v>
      </c>
      <c r="K27" s="82">
        <f t="shared" si="0"/>
        <v>40.171597499999997</v>
      </c>
      <c r="L27" s="37">
        <f t="shared" si="1"/>
        <v>83.839383499999997</v>
      </c>
      <c r="M27" s="190"/>
      <c r="N27" s="26">
        <v>12</v>
      </c>
      <c r="O27" s="26">
        <v>0</v>
      </c>
      <c r="P27" s="213">
        <f t="shared" si="2"/>
        <v>12</v>
      </c>
    </row>
    <row r="28" spans="1:162" x14ac:dyDescent="0.2">
      <c r="A28" s="440"/>
      <c r="B28" s="431"/>
      <c r="C28" s="459"/>
      <c r="D28" s="127">
        <v>12</v>
      </c>
      <c r="E28" s="21" t="s">
        <v>245</v>
      </c>
      <c r="F28" s="21" t="s">
        <v>470</v>
      </c>
      <c r="G28" s="220">
        <v>22</v>
      </c>
      <c r="H28" s="189">
        <v>215</v>
      </c>
      <c r="I28" s="22">
        <f>(('X. táblázat'!F28+'X. táblázat'!E28)*2842.013)/1000</f>
        <v>619.55883400000005</v>
      </c>
      <c r="J28" s="22">
        <f>'X. táblázat'!G28*252.387/1000</f>
        <v>482.05916999999999</v>
      </c>
      <c r="K28" s="82">
        <f t="shared" si="0"/>
        <v>40.171597499999997</v>
      </c>
      <c r="L28" s="37">
        <f t="shared" si="1"/>
        <v>51.62990283333334</v>
      </c>
      <c r="M28" s="190"/>
      <c r="N28" s="26">
        <v>12</v>
      </c>
      <c r="O28" s="26">
        <v>0</v>
      </c>
      <c r="P28" s="213">
        <f t="shared" si="2"/>
        <v>12</v>
      </c>
    </row>
    <row r="29" spans="1:162" s="133" customFormat="1" ht="13.5" thickBot="1" x14ac:dyDescent="0.25">
      <c r="A29" s="462"/>
      <c r="B29" s="458"/>
      <c r="C29" s="460"/>
      <c r="D29" s="140">
        <v>12</v>
      </c>
      <c r="E29" s="27" t="s">
        <v>246</v>
      </c>
      <c r="F29" s="27" t="s">
        <v>471</v>
      </c>
      <c r="G29" s="221">
        <v>22</v>
      </c>
      <c r="H29" s="347">
        <v>215</v>
      </c>
      <c r="I29" s="164">
        <f>(('X. táblázat'!F29+'X. táblázat'!E29)*2842.013)/1000</f>
        <v>1165.22533</v>
      </c>
      <c r="J29" s="28">
        <f>'X. táblázat'!G29*252.387/1000</f>
        <v>482.05916999999999</v>
      </c>
      <c r="K29" s="87">
        <f t="shared" si="0"/>
        <v>40.171597499999997</v>
      </c>
      <c r="L29" s="132">
        <f t="shared" si="1"/>
        <v>97.102110833333327</v>
      </c>
      <c r="M29" s="192"/>
      <c r="N29" s="29">
        <v>12</v>
      </c>
      <c r="O29" s="29">
        <v>0</v>
      </c>
      <c r="P29" s="214">
        <f t="shared" si="2"/>
        <v>12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</row>
    <row r="30" spans="1:162" s="137" customFormat="1" x14ac:dyDescent="0.2">
      <c r="A30" s="461" t="s">
        <v>182</v>
      </c>
      <c r="B30" s="452" t="s">
        <v>248</v>
      </c>
      <c r="C30" s="454">
        <v>20</v>
      </c>
      <c r="D30" s="141">
        <v>36</v>
      </c>
      <c r="E30" s="122" t="s">
        <v>247</v>
      </c>
      <c r="F30" s="122" t="s">
        <v>472</v>
      </c>
      <c r="G30" s="225">
        <v>21</v>
      </c>
      <c r="H30" s="300">
        <v>215</v>
      </c>
      <c r="I30" s="123">
        <f>(('X. táblázat'!F30+'X. táblázat'!E30)*2842.013)/1000</f>
        <v>4314.1757340000004</v>
      </c>
      <c r="J30" s="293">
        <f>'X. táblázat'!G30*252.387/1000</f>
        <v>1293.2309879999998</v>
      </c>
      <c r="K30" s="135">
        <f t="shared" si="0"/>
        <v>35.923082999999991</v>
      </c>
      <c r="L30" s="136">
        <f t="shared" si="1"/>
        <v>119.83821483333334</v>
      </c>
      <c r="M30" s="196"/>
      <c r="N30" s="36">
        <v>36</v>
      </c>
      <c r="O30" s="36">
        <v>0</v>
      </c>
      <c r="P30" s="212">
        <f t="shared" si="2"/>
        <v>36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</row>
    <row r="31" spans="1:162" x14ac:dyDescent="0.2">
      <c r="A31" s="440"/>
      <c r="B31" s="431"/>
      <c r="C31" s="459"/>
      <c r="D31" s="127">
        <v>36</v>
      </c>
      <c r="E31" s="21" t="s">
        <v>248</v>
      </c>
      <c r="F31" s="21" t="s">
        <v>473</v>
      </c>
      <c r="G31" s="220">
        <v>20</v>
      </c>
      <c r="H31" s="189">
        <v>215</v>
      </c>
      <c r="I31" s="22">
        <f>(('X. táblázat'!F31+'X. táblázat'!E31)*2842.013)/1000</f>
        <v>2805.0668309999996</v>
      </c>
      <c r="J31" s="22">
        <f>'X. táblázat'!G31*252.387/1000</f>
        <v>1293.2309879999998</v>
      </c>
      <c r="K31" s="82">
        <f t="shared" si="0"/>
        <v>35.923082999999991</v>
      </c>
      <c r="L31" s="37">
        <f t="shared" si="1"/>
        <v>77.918523083333326</v>
      </c>
      <c r="M31" s="190"/>
      <c r="N31" s="26">
        <v>36</v>
      </c>
      <c r="O31" s="26">
        <v>0</v>
      </c>
      <c r="P31" s="213">
        <f t="shared" si="2"/>
        <v>36</v>
      </c>
    </row>
    <row r="32" spans="1:162" s="133" customFormat="1" ht="13.5" thickBot="1" x14ac:dyDescent="0.25">
      <c r="A32" s="462"/>
      <c r="B32" s="458"/>
      <c r="C32" s="460"/>
      <c r="D32" s="140">
        <v>36</v>
      </c>
      <c r="E32" s="27" t="s">
        <v>249</v>
      </c>
      <c r="F32" s="27" t="s">
        <v>474</v>
      </c>
      <c r="G32" s="221">
        <v>22</v>
      </c>
      <c r="H32" s="347">
        <v>215</v>
      </c>
      <c r="I32" s="164">
        <f>(('X. táblázat'!F32+'X. táblázat'!E32)*2842.013)/1000</f>
        <v>3040.9539099999997</v>
      </c>
      <c r="J32" s="167">
        <f>'X. táblázat'!G32*252.387/1000</f>
        <v>1290.707118</v>
      </c>
      <c r="K32" s="87">
        <f t="shared" si="0"/>
        <v>35.852975499999999</v>
      </c>
      <c r="L32" s="132">
        <f t="shared" si="1"/>
        <v>84.470941944444434</v>
      </c>
      <c r="M32" s="192"/>
      <c r="N32" s="29">
        <v>36</v>
      </c>
      <c r="O32" s="29">
        <v>0</v>
      </c>
      <c r="P32" s="214">
        <f t="shared" si="2"/>
        <v>36</v>
      </c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</row>
    <row r="33" spans="1:162" s="137" customFormat="1" x14ac:dyDescent="0.2">
      <c r="A33" s="461" t="s">
        <v>169</v>
      </c>
      <c r="B33" s="452" t="s">
        <v>252</v>
      </c>
      <c r="C33" s="454">
        <v>21</v>
      </c>
      <c r="D33" s="141">
        <v>36</v>
      </c>
      <c r="E33" s="122" t="s">
        <v>250</v>
      </c>
      <c r="F33" s="122" t="s">
        <v>475</v>
      </c>
      <c r="G33" s="225">
        <v>21</v>
      </c>
      <c r="H33" s="300">
        <v>215</v>
      </c>
      <c r="I33" s="123">
        <f>(('X. táblázat'!F33+'X. táblázat'!E33)*2842.013)/1000</f>
        <v>6803.7791219999999</v>
      </c>
      <c r="J33" s="129">
        <f>'X. táblázat'!G33*252.387/1000</f>
        <v>1421.1911969999999</v>
      </c>
      <c r="K33" s="135">
        <f t="shared" si="0"/>
        <v>39.477533249999993</v>
      </c>
      <c r="L33" s="136">
        <f t="shared" si="1"/>
        <v>188.9938645</v>
      </c>
      <c r="M33" s="197"/>
      <c r="N33" s="36">
        <v>34</v>
      </c>
      <c r="O33" s="36">
        <v>0</v>
      </c>
      <c r="P33" s="212">
        <f t="shared" si="2"/>
        <v>34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</row>
    <row r="34" spans="1:162" x14ac:dyDescent="0.2">
      <c r="A34" s="440"/>
      <c r="B34" s="431"/>
      <c r="C34" s="459"/>
      <c r="D34" s="127">
        <v>27</v>
      </c>
      <c r="E34" s="21" t="s">
        <v>251</v>
      </c>
      <c r="F34" s="21" t="s">
        <v>476</v>
      </c>
      <c r="G34" s="224">
        <v>21</v>
      </c>
      <c r="H34" s="189">
        <v>215</v>
      </c>
      <c r="I34" s="22">
        <f>(('X. táblázat'!F34+'X. táblázat'!E34)*2842.013)/1000</f>
        <v>2853.3810520000002</v>
      </c>
      <c r="J34" s="22">
        <f>'X. táblázat'!G34*252.387/1000</f>
        <v>1088.0403570000001</v>
      </c>
      <c r="K34" s="82">
        <f t="shared" si="0"/>
        <v>40.297791000000004</v>
      </c>
      <c r="L34" s="37">
        <f t="shared" si="1"/>
        <v>105.68077970370371</v>
      </c>
      <c r="M34" s="190"/>
      <c r="N34" s="26">
        <v>27</v>
      </c>
      <c r="O34" s="26">
        <v>0</v>
      </c>
      <c r="P34" s="213">
        <f t="shared" si="2"/>
        <v>27</v>
      </c>
    </row>
    <row r="35" spans="1:162" x14ac:dyDescent="0.2">
      <c r="A35" s="440"/>
      <c r="B35" s="431"/>
      <c r="C35" s="459"/>
      <c r="D35" s="127">
        <v>26</v>
      </c>
      <c r="E35" s="21" t="s">
        <v>252</v>
      </c>
      <c r="F35" s="21" t="s">
        <v>477</v>
      </c>
      <c r="G35" s="224">
        <v>21</v>
      </c>
      <c r="H35" s="189">
        <v>215</v>
      </c>
      <c r="I35" s="22">
        <f>(('X. táblázat'!F35+'X. táblázat'!E35)*2842.013)/1000</f>
        <v>2452.6572190000002</v>
      </c>
      <c r="J35" s="22">
        <f>'X. táblázat'!G35*252.387/1000</f>
        <v>1055.734821</v>
      </c>
      <c r="K35" s="82">
        <f t="shared" si="0"/>
        <v>40.605185423076925</v>
      </c>
      <c r="L35" s="37">
        <f t="shared" si="1"/>
        <v>94.332969961538467</v>
      </c>
      <c r="M35" s="190"/>
      <c r="N35" s="26">
        <v>26</v>
      </c>
      <c r="O35" s="26">
        <v>0</v>
      </c>
      <c r="P35" s="213">
        <f t="shared" si="2"/>
        <v>26</v>
      </c>
    </row>
    <row r="36" spans="1:162" x14ac:dyDescent="0.2">
      <c r="A36" s="440"/>
      <c r="B36" s="431"/>
      <c r="C36" s="459"/>
      <c r="D36" s="127">
        <v>27</v>
      </c>
      <c r="E36" s="21" t="s">
        <v>253</v>
      </c>
      <c r="F36" s="21" t="s">
        <v>478</v>
      </c>
      <c r="G36" s="220">
        <v>23</v>
      </c>
      <c r="H36" s="189">
        <v>215</v>
      </c>
      <c r="I36" s="22">
        <f>(('X. táblázat'!F36+'X. táblázat'!E36)*2842.013)/1000</f>
        <v>2935.7994290000001</v>
      </c>
      <c r="J36" s="22">
        <f>'X. táblázat'!G36*252.387/1000</f>
        <v>1106.464608</v>
      </c>
      <c r="K36" s="82">
        <f t="shared" ref="K36:K67" si="3">+J36/D36</f>
        <v>40.980170666666666</v>
      </c>
      <c r="L36" s="37">
        <f t="shared" ref="L36:L67" si="4">+I36/D36</f>
        <v>108.73331218518518</v>
      </c>
      <c r="M36" s="190"/>
      <c r="N36" s="26">
        <v>27</v>
      </c>
      <c r="O36" s="26">
        <v>0</v>
      </c>
      <c r="P36" s="213">
        <f t="shared" si="2"/>
        <v>27</v>
      </c>
    </row>
    <row r="37" spans="1:162" s="133" customFormat="1" ht="13.5" thickBot="1" x14ac:dyDescent="0.25">
      <c r="A37" s="462"/>
      <c r="B37" s="458"/>
      <c r="C37" s="460"/>
      <c r="D37" s="140">
        <v>22</v>
      </c>
      <c r="E37" s="27" t="s">
        <v>254</v>
      </c>
      <c r="F37" s="27" t="s">
        <v>479</v>
      </c>
      <c r="G37" s="223">
        <v>21</v>
      </c>
      <c r="H37" s="347">
        <v>215</v>
      </c>
      <c r="I37" s="164">
        <f>(('X. táblázat'!F37+'X. táblázat'!E37)*2842.013)/1000</f>
        <v>1855.8344890000001</v>
      </c>
      <c r="J37" s="28">
        <f>'X. táblázat'!G37*252.387/1000</f>
        <v>849.53464199999996</v>
      </c>
      <c r="K37" s="87">
        <f t="shared" si="3"/>
        <v>38.615210999999995</v>
      </c>
      <c r="L37" s="132">
        <f t="shared" si="4"/>
        <v>84.356113136363646</v>
      </c>
      <c r="M37" s="192"/>
      <c r="N37" s="29">
        <v>22</v>
      </c>
      <c r="O37" s="29">
        <v>0</v>
      </c>
      <c r="P37" s="214">
        <f t="shared" si="2"/>
        <v>22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</row>
    <row r="38" spans="1:162" s="137" customFormat="1" x14ac:dyDescent="0.2">
      <c r="A38" s="461" t="s">
        <v>116</v>
      </c>
      <c r="B38" s="452" t="s">
        <v>256</v>
      </c>
      <c r="C38" s="454">
        <v>19</v>
      </c>
      <c r="D38" s="141">
        <v>36</v>
      </c>
      <c r="E38" s="122" t="s">
        <v>255</v>
      </c>
      <c r="F38" s="122" t="s">
        <v>480</v>
      </c>
      <c r="G38" s="222">
        <v>21</v>
      </c>
      <c r="H38" s="300">
        <v>215</v>
      </c>
      <c r="I38" s="123">
        <f>(('X. táblázat'!F38+'X. táblázat'!E38)*2842.013)/1000</f>
        <v>4595.5350209999997</v>
      </c>
      <c r="J38" s="293">
        <f>'X. táblázat'!G38*252.387/1000</f>
        <v>1331.5938119999998</v>
      </c>
      <c r="K38" s="135">
        <f t="shared" si="3"/>
        <v>36.988716999999994</v>
      </c>
      <c r="L38" s="136">
        <f t="shared" si="4"/>
        <v>127.65375058333332</v>
      </c>
      <c r="M38" s="196"/>
      <c r="N38" s="36">
        <v>36</v>
      </c>
      <c r="O38" s="36">
        <v>0</v>
      </c>
      <c r="P38" s="212">
        <f t="shared" si="2"/>
        <v>36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</row>
    <row r="39" spans="1:162" x14ac:dyDescent="0.2">
      <c r="A39" s="440"/>
      <c r="B39" s="431"/>
      <c r="C39" s="459"/>
      <c r="D39" s="127">
        <v>36</v>
      </c>
      <c r="E39" s="21" t="s">
        <v>256</v>
      </c>
      <c r="F39" s="21" t="s">
        <v>481</v>
      </c>
      <c r="G39" s="220">
        <v>23</v>
      </c>
      <c r="H39" s="189">
        <v>215</v>
      </c>
      <c r="I39" s="22">
        <f>(('X. táblázat'!F39+'X. táblázat'!E39)*2842.013)/1000</f>
        <v>1119.7531220000001</v>
      </c>
      <c r="J39" s="22">
        <f>'X. táblázat'!G39*252.387/1000</f>
        <v>1326.5460719999999</v>
      </c>
      <c r="K39" s="82">
        <f t="shared" si="3"/>
        <v>36.848501999999996</v>
      </c>
      <c r="L39" s="37">
        <f t="shared" si="4"/>
        <v>31.104253388888893</v>
      </c>
      <c r="M39" s="190"/>
      <c r="N39" s="26">
        <v>35</v>
      </c>
      <c r="O39" s="26">
        <v>0</v>
      </c>
      <c r="P39" s="213">
        <f t="shared" si="2"/>
        <v>35</v>
      </c>
    </row>
    <row r="40" spans="1:162" s="133" customFormat="1" ht="13.5" thickBot="1" x14ac:dyDescent="0.25">
      <c r="A40" s="462"/>
      <c r="B40" s="458"/>
      <c r="C40" s="460"/>
      <c r="D40" s="140">
        <v>36</v>
      </c>
      <c r="E40" s="27" t="s">
        <v>257</v>
      </c>
      <c r="F40" s="27" t="s">
        <v>482</v>
      </c>
      <c r="G40" s="221">
        <v>21</v>
      </c>
      <c r="H40" s="347">
        <v>215</v>
      </c>
      <c r="I40" s="164">
        <f>(('X. táblázat'!F40+'X. táblázat'!E40)*2842.013)/1000</f>
        <v>1793.310203</v>
      </c>
      <c r="J40" s="167">
        <f>'X. táblázat'!G40*252.387/1000</f>
        <v>1332.3509730000001</v>
      </c>
      <c r="K40" s="87">
        <f t="shared" si="3"/>
        <v>37.009749249999999</v>
      </c>
      <c r="L40" s="132">
        <f t="shared" si="4"/>
        <v>49.814172305555559</v>
      </c>
      <c r="M40" s="192"/>
      <c r="N40" s="29">
        <v>36</v>
      </c>
      <c r="O40" s="29">
        <v>0</v>
      </c>
      <c r="P40" s="214">
        <f t="shared" si="2"/>
        <v>36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</row>
    <row r="41" spans="1:162" s="137" customFormat="1" x14ac:dyDescent="0.2">
      <c r="A41" s="461" t="s">
        <v>187</v>
      </c>
      <c r="B41" s="452" t="s">
        <v>259</v>
      </c>
      <c r="C41" s="454">
        <v>21</v>
      </c>
      <c r="D41" s="141">
        <v>36</v>
      </c>
      <c r="E41" s="122" t="s">
        <v>258</v>
      </c>
      <c r="F41" s="122" t="s">
        <v>424</v>
      </c>
      <c r="G41" s="225" t="s">
        <v>501</v>
      </c>
      <c r="H41" s="300">
        <v>215</v>
      </c>
      <c r="I41" s="123">
        <f>(('X. táblázat'!F41+'X. táblázat'!E41)*2842.013)/1000</f>
        <v>4558.5888519999999</v>
      </c>
      <c r="J41" s="129">
        <f>'X. táblázat'!G41*252.387/1000</f>
        <v>1293.2309879999998</v>
      </c>
      <c r="K41" s="135">
        <f t="shared" si="3"/>
        <v>35.923082999999991</v>
      </c>
      <c r="L41" s="136">
        <f t="shared" si="4"/>
        <v>126.62746811111111</v>
      </c>
      <c r="M41" s="187"/>
      <c r="N41" s="36">
        <v>36</v>
      </c>
      <c r="O41" s="36">
        <v>0</v>
      </c>
      <c r="P41" s="212">
        <f t="shared" si="2"/>
        <v>36</v>
      </c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</row>
    <row r="42" spans="1:162" x14ac:dyDescent="0.2">
      <c r="A42" s="440"/>
      <c r="B42" s="431"/>
      <c r="C42" s="459"/>
      <c r="D42" s="127">
        <v>36</v>
      </c>
      <c r="E42" s="21" t="s">
        <v>259</v>
      </c>
      <c r="F42" s="21" t="s">
        <v>425</v>
      </c>
      <c r="G42" s="224" t="s">
        <v>500</v>
      </c>
      <c r="H42" s="189">
        <v>215</v>
      </c>
      <c r="I42" s="22">
        <f>(('X. táblázat'!F42+'X. táblázat'!E42)*2842.013)/1000</f>
        <v>2606.1259210000003</v>
      </c>
      <c r="J42" s="22">
        <f>'X. táblázat'!G42*252.387/1000</f>
        <v>1285.9117649999998</v>
      </c>
      <c r="K42" s="82">
        <f t="shared" si="3"/>
        <v>35.719771249999994</v>
      </c>
      <c r="L42" s="37">
        <f t="shared" si="4"/>
        <v>72.392386694444454</v>
      </c>
      <c r="M42" s="191"/>
      <c r="N42" s="26">
        <v>36</v>
      </c>
      <c r="O42" s="26">
        <v>0</v>
      </c>
      <c r="P42" s="213">
        <f t="shared" si="2"/>
        <v>36</v>
      </c>
    </row>
    <row r="43" spans="1:162" s="133" customFormat="1" ht="13.5" thickBot="1" x14ac:dyDescent="0.25">
      <c r="A43" s="462"/>
      <c r="B43" s="458"/>
      <c r="C43" s="460"/>
      <c r="D43" s="140">
        <v>36</v>
      </c>
      <c r="E43" s="27" t="s">
        <v>260</v>
      </c>
      <c r="F43" s="27" t="s">
        <v>426</v>
      </c>
      <c r="G43" s="223" t="s">
        <v>501</v>
      </c>
      <c r="H43" s="347">
        <v>215</v>
      </c>
      <c r="I43" s="164">
        <f>(('X. táblázat'!F43+'X. táblázat'!E43)*2842.013)/1000</f>
        <v>3200.1066379999997</v>
      </c>
      <c r="J43" s="28">
        <f>'X. táblázat'!G43*252.387/1000</f>
        <v>1285.9117649999998</v>
      </c>
      <c r="K43" s="87">
        <f t="shared" si="3"/>
        <v>35.719771249999994</v>
      </c>
      <c r="L43" s="132">
        <f t="shared" si="4"/>
        <v>88.891851055555549</v>
      </c>
      <c r="M43" s="193"/>
      <c r="N43" s="29">
        <v>36</v>
      </c>
      <c r="O43" s="29">
        <v>0</v>
      </c>
      <c r="P43" s="214">
        <f t="shared" si="2"/>
        <v>36</v>
      </c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</row>
    <row r="44" spans="1:162" s="137" customFormat="1" x14ac:dyDescent="0.2">
      <c r="A44" s="461" t="s">
        <v>134</v>
      </c>
      <c r="B44" s="452" t="s">
        <v>262</v>
      </c>
      <c r="C44" s="454">
        <v>21</v>
      </c>
      <c r="D44" s="141">
        <v>168</v>
      </c>
      <c r="E44" s="122" t="s">
        <v>261</v>
      </c>
      <c r="F44" s="122" t="s">
        <v>390</v>
      </c>
      <c r="G44" s="222">
        <v>21</v>
      </c>
      <c r="H44" s="300">
        <v>215</v>
      </c>
      <c r="I44" s="123">
        <f>(('X. táblázat'!F44+'X. táblázat'!E44)*2842.013)/1000</f>
        <v>18407.718201</v>
      </c>
      <c r="J44" s="293">
        <f>'X. táblázat'!G44*252.387/1000</f>
        <v>5716.3131629999998</v>
      </c>
      <c r="K44" s="135">
        <f t="shared" si="3"/>
        <v>34.025673589285717</v>
      </c>
      <c r="L44" s="136">
        <f t="shared" si="4"/>
        <v>109.56975119642857</v>
      </c>
      <c r="M44" s="187"/>
      <c r="N44" s="36">
        <v>156</v>
      </c>
      <c r="O44" s="36">
        <v>0</v>
      </c>
      <c r="P44" s="212">
        <f t="shared" si="2"/>
        <v>156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</row>
    <row r="45" spans="1:162" s="133" customFormat="1" ht="13.5" thickBot="1" x14ac:dyDescent="0.25">
      <c r="A45" s="462"/>
      <c r="B45" s="458"/>
      <c r="C45" s="460"/>
      <c r="D45" s="140">
        <v>60</v>
      </c>
      <c r="E45" s="27" t="s">
        <v>262</v>
      </c>
      <c r="F45" s="27" t="s">
        <v>391</v>
      </c>
      <c r="G45" s="221">
        <v>21</v>
      </c>
      <c r="H45" s="209">
        <v>215</v>
      </c>
      <c r="I45" s="28">
        <f>(('X. táblázat'!F45+'X. táblázat'!E45)*2842.013)/1000</f>
        <v>2699.9123500000001</v>
      </c>
      <c r="J45" s="167">
        <f>'X. táblázat'!G45*252.387/1000</f>
        <v>2009.0005200000001</v>
      </c>
      <c r="K45" s="87">
        <f t="shared" si="3"/>
        <v>33.483342</v>
      </c>
      <c r="L45" s="132">
        <f t="shared" si="4"/>
        <v>44.998539166666667</v>
      </c>
      <c r="M45" s="193"/>
      <c r="N45" s="29">
        <v>60</v>
      </c>
      <c r="O45" s="29">
        <v>0</v>
      </c>
      <c r="P45" s="214">
        <f t="shared" si="2"/>
        <v>60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</row>
    <row r="46" spans="1:162" s="137" customFormat="1" x14ac:dyDescent="0.2">
      <c r="A46" s="461" t="s">
        <v>176</v>
      </c>
      <c r="B46" s="452" t="s">
        <v>264</v>
      </c>
      <c r="C46" s="454">
        <v>23</v>
      </c>
      <c r="D46" s="141">
        <v>62</v>
      </c>
      <c r="E46" s="122" t="s">
        <v>263</v>
      </c>
      <c r="F46" s="122" t="s">
        <v>392</v>
      </c>
      <c r="G46" s="225">
        <v>21</v>
      </c>
      <c r="H46" s="300">
        <v>215</v>
      </c>
      <c r="I46" s="123">
        <f>(('X. táblázat'!F46+'X. táblázat'!E46)*2842.013)/1000</f>
        <v>6027.9095729999999</v>
      </c>
      <c r="J46" s="129">
        <f>'X. táblázat'!G46*252.387/1000</f>
        <v>2031.7153500000002</v>
      </c>
      <c r="K46" s="135">
        <f t="shared" si="3"/>
        <v>32.76960241935484</v>
      </c>
      <c r="L46" s="136">
        <f t="shared" si="4"/>
        <v>97.224347951612899</v>
      </c>
      <c r="M46" s="187"/>
      <c r="N46" s="36">
        <v>60</v>
      </c>
      <c r="O46" s="36">
        <v>0</v>
      </c>
      <c r="P46" s="212">
        <f t="shared" si="2"/>
        <v>60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</row>
    <row r="47" spans="1:162" s="142" customFormat="1" x14ac:dyDescent="0.2">
      <c r="A47" s="440"/>
      <c r="B47" s="431"/>
      <c r="C47" s="459"/>
      <c r="D47" s="127">
        <v>60</v>
      </c>
      <c r="E47" s="104" t="s">
        <v>264</v>
      </c>
      <c r="F47" s="104" t="s">
        <v>393</v>
      </c>
      <c r="G47" s="226" t="s">
        <v>495</v>
      </c>
      <c r="H47" s="189">
        <v>215</v>
      </c>
      <c r="I47" s="22">
        <f>(('X. táblázat'!F47+'X. táblázat'!E47)*2842.013)/1000</f>
        <v>2370.2388419999997</v>
      </c>
      <c r="J47" s="22">
        <f>'X. táblázat'!G47*252.387/1000</f>
        <v>2009.0005200000001</v>
      </c>
      <c r="K47" s="82">
        <f t="shared" si="3"/>
        <v>33.483342</v>
      </c>
      <c r="L47" s="37">
        <f t="shared" si="4"/>
        <v>39.503980699999993</v>
      </c>
      <c r="M47" s="191"/>
      <c r="N47" s="107">
        <v>60</v>
      </c>
      <c r="O47" s="107">
        <v>0</v>
      </c>
      <c r="P47" s="215">
        <f t="shared" si="2"/>
        <v>60</v>
      </c>
    </row>
    <row r="48" spans="1:162" s="133" customFormat="1" ht="13.5" thickBot="1" x14ac:dyDescent="0.25">
      <c r="A48" s="462"/>
      <c r="B48" s="458"/>
      <c r="C48" s="460"/>
      <c r="D48" s="140">
        <v>55</v>
      </c>
      <c r="E48" s="27" t="s">
        <v>265</v>
      </c>
      <c r="F48" s="27" t="s">
        <v>394</v>
      </c>
      <c r="G48" s="221">
        <v>23</v>
      </c>
      <c r="H48" s="347">
        <v>215</v>
      </c>
      <c r="I48" s="164">
        <f>(('X. táblázat'!F48+'X. táblázat'!E48)*2842.013)/1000</f>
        <v>2518.023518</v>
      </c>
      <c r="J48" s="28">
        <f>'X. táblázat'!G48*252.387/1000</f>
        <v>1939.5940949999999</v>
      </c>
      <c r="K48" s="87">
        <f t="shared" si="3"/>
        <v>35.265347181818179</v>
      </c>
      <c r="L48" s="132">
        <f t="shared" si="4"/>
        <v>45.782245781818183</v>
      </c>
      <c r="M48" s="193"/>
      <c r="N48" s="29">
        <v>55</v>
      </c>
      <c r="O48" s="29">
        <v>0</v>
      </c>
      <c r="P48" s="214">
        <f t="shared" si="2"/>
        <v>55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</row>
    <row r="49" spans="1:162" s="137" customFormat="1" x14ac:dyDescent="0.2">
      <c r="A49" s="461" t="s">
        <v>135</v>
      </c>
      <c r="B49" s="452" t="s">
        <v>266</v>
      </c>
      <c r="C49" s="454">
        <v>21</v>
      </c>
      <c r="D49" s="141">
        <v>91</v>
      </c>
      <c r="E49" s="122" t="s">
        <v>266</v>
      </c>
      <c r="F49" s="122" t="s">
        <v>395</v>
      </c>
      <c r="G49" s="222">
        <v>21</v>
      </c>
      <c r="H49" s="300">
        <v>215</v>
      </c>
      <c r="I49" s="123">
        <f>(('X. táblázat'!F49+'X. táblázat'!E49)*2842.013)/1000</f>
        <v>9927.1514090000001</v>
      </c>
      <c r="J49" s="293">
        <f>'X. táblázat'!G49*252.387/1000</f>
        <v>2922.3890729999998</v>
      </c>
      <c r="K49" s="135">
        <f t="shared" si="3"/>
        <v>32.114165637362639</v>
      </c>
      <c r="L49" s="136">
        <f t="shared" si="4"/>
        <v>109.08957592307692</v>
      </c>
      <c r="M49" s="187"/>
      <c r="N49" s="36">
        <v>90</v>
      </c>
      <c r="O49" s="36">
        <v>0</v>
      </c>
      <c r="P49" s="212">
        <f t="shared" si="2"/>
        <v>90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</row>
    <row r="50" spans="1:162" x14ac:dyDescent="0.2">
      <c r="A50" s="440"/>
      <c r="B50" s="431"/>
      <c r="C50" s="459"/>
      <c r="D50" s="127">
        <v>60</v>
      </c>
      <c r="E50" s="21" t="s">
        <v>267</v>
      </c>
      <c r="F50" s="21" t="s">
        <v>396</v>
      </c>
      <c r="G50" s="220">
        <v>21</v>
      </c>
      <c r="H50" s="189">
        <v>215</v>
      </c>
      <c r="I50" s="22">
        <f>(('X. táblázat'!F50+'X. táblázat'!E50)*2842.013)/1000</f>
        <v>4629.639177</v>
      </c>
      <c r="J50" s="22">
        <f>'X. táblázat'!G50*252.387/1000</f>
        <v>1955.9992500000001</v>
      </c>
      <c r="K50" s="82">
        <f t="shared" si="3"/>
        <v>32.599987500000005</v>
      </c>
      <c r="L50" s="37">
        <f t="shared" si="4"/>
        <v>77.160652949999999</v>
      </c>
      <c r="M50" s="191"/>
      <c r="N50" s="26">
        <v>60</v>
      </c>
      <c r="O50" s="26">
        <v>0</v>
      </c>
      <c r="P50" s="213">
        <f t="shared" si="2"/>
        <v>60</v>
      </c>
    </row>
    <row r="51" spans="1:162" s="133" customFormat="1" ht="13.5" thickBot="1" x14ac:dyDescent="0.25">
      <c r="A51" s="462"/>
      <c r="B51" s="458"/>
      <c r="C51" s="460"/>
      <c r="D51" s="140">
        <v>60</v>
      </c>
      <c r="E51" s="27" t="s">
        <v>268</v>
      </c>
      <c r="F51" s="27" t="s">
        <v>397</v>
      </c>
      <c r="G51" s="221">
        <v>21</v>
      </c>
      <c r="H51" s="347">
        <v>215</v>
      </c>
      <c r="I51" s="164">
        <f>(('X. táblázat'!F51+'X. táblázat'!E51)*2842.013)/1000</f>
        <v>2356.028777</v>
      </c>
      <c r="J51" s="167">
        <f>'X. táblázat'!G51*252.387/1000</f>
        <v>1955.9992500000001</v>
      </c>
      <c r="K51" s="87">
        <f t="shared" si="3"/>
        <v>32.599987500000005</v>
      </c>
      <c r="L51" s="132">
        <f t="shared" si="4"/>
        <v>39.267146283333332</v>
      </c>
      <c r="M51" s="193"/>
      <c r="N51" s="29">
        <v>60</v>
      </c>
      <c r="O51" s="29">
        <v>0</v>
      </c>
      <c r="P51" s="214">
        <f t="shared" si="2"/>
        <v>60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</row>
    <row r="52" spans="1:162" s="137" customFormat="1" x14ac:dyDescent="0.2">
      <c r="A52" s="461" t="s">
        <v>177</v>
      </c>
      <c r="B52" s="452" t="s">
        <v>270</v>
      </c>
      <c r="C52" s="454">
        <v>23</v>
      </c>
      <c r="D52" s="141">
        <v>60</v>
      </c>
      <c r="E52" s="122" t="s">
        <v>269</v>
      </c>
      <c r="F52" s="122" t="s">
        <v>398</v>
      </c>
      <c r="G52" s="222">
        <v>21</v>
      </c>
      <c r="H52" s="300">
        <v>215</v>
      </c>
      <c r="I52" s="123">
        <f>(('X. táblázat'!F52+'X. táblázat'!E52)*2842.013)/1000</f>
        <v>7068.0863310000004</v>
      </c>
      <c r="J52" s="129">
        <f>'X. táblázat'!G52*252.387/1000</f>
        <v>1955.9992500000001</v>
      </c>
      <c r="K52" s="135">
        <f t="shared" si="3"/>
        <v>32.599987500000005</v>
      </c>
      <c r="L52" s="136">
        <f t="shared" si="4"/>
        <v>117.80143885000001</v>
      </c>
      <c r="M52" s="196"/>
      <c r="N52" s="36">
        <v>60</v>
      </c>
      <c r="O52" s="36">
        <v>0</v>
      </c>
      <c r="P52" s="212">
        <f t="shared" si="2"/>
        <v>60</v>
      </c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</row>
    <row r="53" spans="1:162" x14ac:dyDescent="0.2">
      <c r="A53" s="439"/>
      <c r="B53" s="433"/>
      <c r="C53" s="455"/>
      <c r="D53" s="127">
        <v>60</v>
      </c>
      <c r="E53" s="21" t="s">
        <v>270</v>
      </c>
      <c r="F53" s="21" t="s">
        <v>399</v>
      </c>
      <c r="G53" s="220">
        <v>22</v>
      </c>
      <c r="H53" s="189">
        <v>215</v>
      </c>
      <c r="I53" s="22">
        <f>(('X. táblázat'!F53+'X. táblázat'!E53)*2842.013)/1000</f>
        <v>2302.03053</v>
      </c>
      <c r="J53" s="22">
        <f>'X. táblázat'!G53*252.387/1000</f>
        <v>1955.9992500000001</v>
      </c>
      <c r="K53" s="82">
        <f t="shared" si="3"/>
        <v>32.599987500000005</v>
      </c>
      <c r="L53" s="37">
        <f t="shared" si="4"/>
        <v>38.367175500000002</v>
      </c>
      <c r="M53" s="190"/>
      <c r="N53" s="26">
        <v>60</v>
      </c>
      <c r="O53" s="26">
        <v>0</v>
      </c>
      <c r="P53" s="213">
        <f t="shared" si="2"/>
        <v>60</v>
      </c>
    </row>
    <row r="54" spans="1:162" s="133" customFormat="1" ht="13.5" thickBot="1" x14ac:dyDescent="0.25">
      <c r="A54" s="462"/>
      <c r="B54" s="458"/>
      <c r="C54" s="460"/>
      <c r="D54" s="140">
        <v>60</v>
      </c>
      <c r="E54" s="27" t="s">
        <v>280</v>
      </c>
      <c r="F54" s="27" t="s">
        <v>400</v>
      </c>
      <c r="G54" s="221">
        <v>21</v>
      </c>
      <c r="H54" s="347">
        <v>215</v>
      </c>
      <c r="I54" s="164">
        <f>(('X. táblázat'!F54+'X. táblázat'!E54)*2842.013)/1000</f>
        <v>2526.5495569999998</v>
      </c>
      <c r="J54" s="28">
        <f>'X. táblázat'!G54*252.387/1000</f>
        <v>1955.9992500000001</v>
      </c>
      <c r="K54" s="87">
        <f t="shared" si="3"/>
        <v>32.599987500000005</v>
      </c>
      <c r="L54" s="132">
        <f t="shared" si="4"/>
        <v>42.109159283333334</v>
      </c>
      <c r="M54" s="192"/>
      <c r="N54" s="29">
        <v>60</v>
      </c>
      <c r="O54" s="29">
        <v>0</v>
      </c>
      <c r="P54" s="214">
        <f t="shared" si="2"/>
        <v>60</v>
      </c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</row>
    <row r="55" spans="1:162" s="137" customFormat="1" x14ac:dyDescent="0.2">
      <c r="A55" s="461" t="s">
        <v>178</v>
      </c>
      <c r="B55" s="452" t="s">
        <v>272</v>
      </c>
      <c r="C55" s="454">
        <v>23</v>
      </c>
      <c r="D55" s="141">
        <v>60</v>
      </c>
      <c r="E55" s="122" t="s">
        <v>271</v>
      </c>
      <c r="F55" s="122" t="s">
        <v>401</v>
      </c>
      <c r="G55" s="222">
        <v>21</v>
      </c>
      <c r="H55" s="300">
        <v>215</v>
      </c>
      <c r="I55" s="123">
        <f>(('X. táblázat'!F55+'X. táblázat'!E55)*2842.013)/1000</f>
        <v>4982.0487889999995</v>
      </c>
      <c r="J55" s="293">
        <f>'X. táblázat'!G55*252.387/1000</f>
        <v>1943.3798999999999</v>
      </c>
      <c r="K55" s="135">
        <f t="shared" si="3"/>
        <v>32.389665000000001</v>
      </c>
      <c r="L55" s="136">
        <f t="shared" si="4"/>
        <v>83.03414648333333</v>
      </c>
      <c r="M55" s="196"/>
      <c r="N55" s="36">
        <v>60</v>
      </c>
      <c r="O55" s="36">
        <v>0</v>
      </c>
      <c r="P55" s="212">
        <f t="shared" si="2"/>
        <v>60</v>
      </c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</row>
    <row r="56" spans="1:162" s="133" customFormat="1" ht="13.5" thickBot="1" x14ac:dyDescent="0.25">
      <c r="A56" s="462"/>
      <c r="B56" s="458"/>
      <c r="C56" s="460"/>
      <c r="D56" s="143">
        <v>60</v>
      </c>
      <c r="E56" s="27" t="s">
        <v>272</v>
      </c>
      <c r="F56" s="27" t="s">
        <v>402</v>
      </c>
      <c r="G56" s="221">
        <v>23</v>
      </c>
      <c r="H56" s="209">
        <v>215</v>
      </c>
      <c r="I56" s="28">
        <f>(('X. táblázat'!F56+'X. táblázat'!E56)*2842.013)/1000</f>
        <v>2140.035789</v>
      </c>
      <c r="J56" s="167">
        <f>'X. táblázat'!G56*252.387/1000</f>
        <v>1943.3798999999999</v>
      </c>
      <c r="K56" s="87">
        <f t="shared" si="3"/>
        <v>32.389665000000001</v>
      </c>
      <c r="L56" s="132">
        <f t="shared" si="4"/>
        <v>35.667263150000004</v>
      </c>
      <c r="M56" s="192"/>
      <c r="N56" s="29">
        <v>60</v>
      </c>
      <c r="O56" s="29">
        <v>0</v>
      </c>
      <c r="P56" s="214">
        <f t="shared" si="2"/>
        <v>60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</row>
    <row r="57" spans="1:162" s="137" customFormat="1" x14ac:dyDescent="0.2">
      <c r="A57" s="470" t="s">
        <v>179</v>
      </c>
      <c r="B57" s="463" t="s">
        <v>273</v>
      </c>
      <c r="C57" s="465">
        <v>21</v>
      </c>
      <c r="D57" s="141">
        <v>90</v>
      </c>
      <c r="E57" s="122" t="s">
        <v>273</v>
      </c>
      <c r="F57" s="122" t="s">
        <v>403</v>
      </c>
      <c r="G57" s="222">
        <v>23</v>
      </c>
      <c r="H57" s="300">
        <v>215</v>
      </c>
      <c r="I57" s="123">
        <f>(('X. táblázat'!F57+'X. táblázat'!E57)*2842.013)/1000</f>
        <v>11154.901025000001</v>
      </c>
      <c r="J57" s="129">
        <f>'X. táblázat'!G57*252.387/1000</f>
        <v>2993.3098199999999</v>
      </c>
      <c r="K57" s="135">
        <f t="shared" si="3"/>
        <v>33.258997999999998</v>
      </c>
      <c r="L57" s="136">
        <f t="shared" si="4"/>
        <v>123.94334472222224</v>
      </c>
      <c r="M57" s="196"/>
      <c r="N57" s="36">
        <v>90</v>
      </c>
      <c r="O57" s="36">
        <v>0</v>
      </c>
      <c r="P57" s="212">
        <f t="shared" si="2"/>
        <v>90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</row>
    <row r="58" spans="1:162" s="133" customFormat="1" ht="13.5" thickBot="1" x14ac:dyDescent="0.25">
      <c r="A58" s="471"/>
      <c r="B58" s="464"/>
      <c r="C58" s="466"/>
      <c r="D58" s="140">
        <v>30</v>
      </c>
      <c r="E58" s="27" t="s">
        <v>281</v>
      </c>
      <c r="F58" s="27" t="s">
        <v>404</v>
      </c>
      <c r="G58" s="221">
        <v>22</v>
      </c>
      <c r="H58" s="209">
        <v>215</v>
      </c>
      <c r="I58" s="28">
        <f>(('X. táblázat'!F58+'X. táblázat'!E58)*2842.013)/1000</f>
        <v>1659.735592</v>
      </c>
      <c r="J58" s="28">
        <f>'X. táblázat'!G58*252.387/1000</f>
        <v>918.68868000000009</v>
      </c>
      <c r="K58" s="87">
        <f t="shared" si="3"/>
        <v>30.622956000000002</v>
      </c>
      <c r="L58" s="132">
        <f t="shared" si="4"/>
        <v>55.324519733333332</v>
      </c>
      <c r="M58" s="192"/>
      <c r="N58" s="29">
        <v>30</v>
      </c>
      <c r="O58" s="29">
        <v>0</v>
      </c>
      <c r="P58" s="214">
        <f t="shared" si="2"/>
        <v>30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</row>
    <row r="59" spans="1:162" s="137" customFormat="1" x14ac:dyDescent="0.2">
      <c r="A59" s="461" t="s">
        <v>136</v>
      </c>
      <c r="B59" s="452" t="s">
        <v>274</v>
      </c>
      <c r="C59" s="454">
        <v>23</v>
      </c>
      <c r="D59" s="141">
        <v>55</v>
      </c>
      <c r="E59" s="122" t="s">
        <v>274</v>
      </c>
      <c r="F59" s="122" t="s">
        <v>405</v>
      </c>
      <c r="G59" s="222">
        <v>21</v>
      </c>
      <c r="H59" s="300">
        <v>215</v>
      </c>
      <c r="I59" s="123">
        <f>(('X. táblázat'!F59+'X. táblázat'!E59)*2842.013)/1000</f>
        <v>8088.3689979999999</v>
      </c>
      <c r="J59" s="293">
        <f>'X. táblázat'!G59*252.387/1000</f>
        <v>1926.217584</v>
      </c>
      <c r="K59" s="135">
        <f t="shared" si="3"/>
        <v>35.022137890909093</v>
      </c>
      <c r="L59" s="136">
        <f t="shared" si="4"/>
        <v>147.0612545090909</v>
      </c>
      <c r="M59" s="187"/>
      <c r="N59" s="36">
        <v>55</v>
      </c>
      <c r="O59" s="36">
        <v>0</v>
      </c>
      <c r="P59" s="212">
        <f t="shared" si="2"/>
        <v>55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</row>
    <row r="60" spans="1:162" x14ac:dyDescent="0.2">
      <c r="A60" s="440"/>
      <c r="B60" s="431"/>
      <c r="C60" s="459"/>
      <c r="D60" s="127">
        <v>55</v>
      </c>
      <c r="E60" s="21" t="s">
        <v>275</v>
      </c>
      <c r="F60" s="21" t="s">
        <v>406</v>
      </c>
      <c r="G60" s="220">
        <v>21</v>
      </c>
      <c r="H60" s="189">
        <v>215</v>
      </c>
      <c r="I60" s="22">
        <f>(('X. táblázat'!F60+'X. táblázat'!E60)*2842.013)/1000</f>
        <v>1909.8327360000001</v>
      </c>
      <c r="J60" s="22">
        <f>'X. táblázat'!G60*252.387/1000</f>
        <v>1926.217584</v>
      </c>
      <c r="K60" s="82">
        <f t="shared" si="3"/>
        <v>35.022137890909093</v>
      </c>
      <c r="L60" s="37">
        <f t="shared" si="4"/>
        <v>34.724231563636366</v>
      </c>
      <c r="M60" s="191"/>
      <c r="N60" s="26">
        <v>55</v>
      </c>
      <c r="O60" s="26">
        <v>0</v>
      </c>
      <c r="P60" s="213">
        <f t="shared" si="2"/>
        <v>55</v>
      </c>
    </row>
    <row r="61" spans="1:162" s="133" customFormat="1" ht="13.5" thickBot="1" x14ac:dyDescent="0.25">
      <c r="A61" s="462"/>
      <c r="B61" s="458"/>
      <c r="C61" s="460"/>
      <c r="D61" s="140">
        <v>60</v>
      </c>
      <c r="E61" s="27" t="s">
        <v>277</v>
      </c>
      <c r="F61" s="27" t="s">
        <v>407</v>
      </c>
      <c r="G61" s="221">
        <v>23</v>
      </c>
      <c r="H61" s="347">
        <v>215</v>
      </c>
      <c r="I61" s="164">
        <f>(('X. táblázat'!F61+'X. táblázat'!E61)*2842.013)/1000</f>
        <v>2367.3968289999998</v>
      </c>
      <c r="J61" s="167">
        <f>'X. táblázat'!G61*252.387/1000</f>
        <v>1955.9992500000001</v>
      </c>
      <c r="K61" s="87">
        <f t="shared" si="3"/>
        <v>32.599987500000005</v>
      </c>
      <c r="L61" s="132">
        <f t="shared" si="4"/>
        <v>39.45661381666666</v>
      </c>
      <c r="M61" s="193"/>
      <c r="N61" s="29">
        <v>60</v>
      </c>
      <c r="O61" s="29">
        <v>0</v>
      </c>
      <c r="P61" s="214">
        <f t="shared" si="2"/>
        <v>60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</row>
    <row r="62" spans="1:162" s="137" customFormat="1" x14ac:dyDescent="0.2">
      <c r="A62" s="461" t="s">
        <v>137</v>
      </c>
      <c r="B62" s="452" t="s">
        <v>276</v>
      </c>
      <c r="C62" s="454">
        <v>22</v>
      </c>
      <c r="D62" s="141">
        <v>60</v>
      </c>
      <c r="E62" s="122" t="s">
        <v>276</v>
      </c>
      <c r="F62" s="122" t="s">
        <v>408</v>
      </c>
      <c r="G62" s="222">
        <v>21</v>
      </c>
      <c r="H62" s="300">
        <v>215</v>
      </c>
      <c r="I62" s="123">
        <f>(('X. táblázat'!F62+'X. táblázat'!E62)*2842.013)/1000</f>
        <v>6368.9511329999996</v>
      </c>
      <c r="J62" s="129">
        <f>'X. táblázat'!G62*252.387/1000</f>
        <v>1900.9788840000001</v>
      </c>
      <c r="K62" s="135">
        <f t="shared" si="3"/>
        <v>31.682981400000003</v>
      </c>
      <c r="L62" s="136">
        <f t="shared" si="4"/>
        <v>106.14918555</v>
      </c>
      <c r="M62" s="187"/>
      <c r="N62" s="36">
        <v>58</v>
      </c>
      <c r="O62" s="36">
        <v>0</v>
      </c>
      <c r="P62" s="212">
        <f t="shared" si="2"/>
        <v>58</v>
      </c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</row>
    <row r="63" spans="1:162" x14ac:dyDescent="0.2">
      <c r="A63" s="440"/>
      <c r="B63" s="431"/>
      <c r="C63" s="459"/>
      <c r="D63" s="127">
        <v>94</v>
      </c>
      <c r="E63" s="21" t="s">
        <v>278</v>
      </c>
      <c r="F63" s="21" t="s">
        <v>409</v>
      </c>
      <c r="G63" s="220">
        <v>23</v>
      </c>
      <c r="H63" s="189">
        <v>215</v>
      </c>
      <c r="I63" s="22">
        <f>(('X. táblázat'!F63+'X. táblázat'!E63)*2842.013)/1000</f>
        <v>3964.6081349999999</v>
      </c>
      <c r="J63" s="22">
        <f>'X. táblázat'!G63*252.387/1000</f>
        <v>2957.7232530000001</v>
      </c>
      <c r="K63" s="82">
        <f t="shared" si="3"/>
        <v>31.465140989361704</v>
      </c>
      <c r="L63" s="37">
        <f t="shared" si="4"/>
        <v>42.176682287234044</v>
      </c>
      <c r="M63" s="191"/>
      <c r="N63" s="26">
        <v>90</v>
      </c>
      <c r="O63" s="26">
        <v>0</v>
      </c>
      <c r="P63" s="213">
        <f t="shared" si="2"/>
        <v>90</v>
      </c>
    </row>
    <row r="64" spans="1:162" s="133" customFormat="1" ht="13.5" thickBot="1" x14ac:dyDescent="0.25">
      <c r="A64" s="462"/>
      <c r="B64" s="458"/>
      <c r="C64" s="460"/>
      <c r="D64" s="140">
        <v>66</v>
      </c>
      <c r="E64" s="27" t="s">
        <v>279</v>
      </c>
      <c r="F64" s="27" t="s">
        <v>410</v>
      </c>
      <c r="G64" s="221">
        <v>23</v>
      </c>
      <c r="H64" s="347">
        <v>215</v>
      </c>
      <c r="I64" s="164">
        <f>(('X. táblázat'!F64+'X. táblázat'!E64)*2842.013)/1000</f>
        <v>1742.153969</v>
      </c>
      <c r="J64" s="28">
        <f>'X. táblázat'!G64*252.387/1000</f>
        <v>2027.677158</v>
      </c>
      <c r="K64" s="87">
        <f t="shared" si="3"/>
        <v>30.722381181818182</v>
      </c>
      <c r="L64" s="132">
        <f t="shared" si="4"/>
        <v>26.396272257575756</v>
      </c>
      <c r="M64" s="193"/>
      <c r="N64" s="29">
        <v>60</v>
      </c>
      <c r="O64" s="29">
        <v>0</v>
      </c>
      <c r="P64" s="214">
        <f t="shared" si="2"/>
        <v>60</v>
      </c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</row>
    <row r="65" spans="1:162" s="137" customFormat="1" x14ac:dyDescent="0.2">
      <c r="A65" s="461" t="s">
        <v>138</v>
      </c>
      <c r="B65" s="452" t="s">
        <v>282</v>
      </c>
      <c r="C65" s="454">
        <v>23</v>
      </c>
      <c r="D65" s="141">
        <v>63</v>
      </c>
      <c r="E65" s="122" t="s">
        <v>282</v>
      </c>
      <c r="F65" s="122" t="s">
        <v>355</v>
      </c>
      <c r="G65" s="222">
        <v>23</v>
      </c>
      <c r="H65" s="300">
        <v>215</v>
      </c>
      <c r="I65" s="123">
        <f>(('X. táblázat'!F65+'X. táblázat'!E65)*2842.013)/1000</f>
        <v>9560.5317319999995</v>
      </c>
      <c r="J65" s="293">
        <f>'X. táblázat'!G65*252.387/1000</f>
        <v>2108.6933849999996</v>
      </c>
      <c r="K65" s="135">
        <f t="shared" si="3"/>
        <v>33.471323571428563</v>
      </c>
      <c r="L65" s="136">
        <f t="shared" si="4"/>
        <v>151.75447193650794</v>
      </c>
      <c r="M65" s="187"/>
      <c r="N65" s="36">
        <v>60</v>
      </c>
      <c r="O65" s="36">
        <v>0</v>
      </c>
      <c r="P65" s="212">
        <f t="shared" si="2"/>
        <v>60</v>
      </c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</row>
    <row r="66" spans="1:162" x14ac:dyDescent="0.2">
      <c r="A66" s="439"/>
      <c r="B66" s="433"/>
      <c r="C66" s="455"/>
      <c r="D66" s="127">
        <v>32</v>
      </c>
      <c r="E66" s="21" t="s">
        <v>283</v>
      </c>
      <c r="F66" s="21" t="s">
        <v>356</v>
      </c>
      <c r="G66" s="220">
        <v>21</v>
      </c>
      <c r="H66" s="189">
        <v>215</v>
      </c>
      <c r="I66" s="22">
        <f>(('X. táblázat'!F66+'X. táblázat'!E66)*2842.013)/1000</f>
        <v>1665.4196180000001</v>
      </c>
      <c r="J66" s="22">
        <f>'X. táblázat'!G66*252.387/1000</f>
        <v>1083.7497779999999</v>
      </c>
      <c r="K66" s="82">
        <f t="shared" si="3"/>
        <v>33.867180562499996</v>
      </c>
      <c r="L66" s="37">
        <f t="shared" si="4"/>
        <v>52.044363062500004</v>
      </c>
      <c r="M66" s="191"/>
      <c r="N66" s="26">
        <v>30</v>
      </c>
      <c r="O66" s="26">
        <v>0</v>
      </c>
      <c r="P66" s="213">
        <f t="shared" si="2"/>
        <v>30</v>
      </c>
    </row>
    <row r="67" spans="1:162" x14ac:dyDescent="0.2">
      <c r="A67" s="440"/>
      <c r="B67" s="431"/>
      <c r="C67" s="459"/>
      <c r="D67" s="127">
        <v>20</v>
      </c>
      <c r="E67" s="21" t="s">
        <v>287</v>
      </c>
      <c r="F67" s="21" t="s">
        <v>357</v>
      </c>
      <c r="G67" s="220">
        <v>23</v>
      </c>
      <c r="H67" s="189">
        <v>215</v>
      </c>
      <c r="I67" s="22">
        <f>(('X. táblázat'!F67+'X. táblázat'!E67)*2842.013)/1000</f>
        <v>1099.859031</v>
      </c>
      <c r="J67" s="22">
        <f>'X. táblázat'!G67*252.387/1000</f>
        <v>775.58525100000008</v>
      </c>
      <c r="K67" s="82">
        <f t="shared" si="3"/>
        <v>38.779262550000006</v>
      </c>
      <c r="L67" s="37">
        <f t="shared" si="4"/>
        <v>54.992951550000001</v>
      </c>
      <c r="M67" s="191"/>
      <c r="N67" s="26">
        <v>20</v>
      </c>
      <c r="O67" s="26">
        <v>0</v>
      </c>
      <c r="P67" s="213">
        <f t="shared" si="2"/>
        <v>20</v>
      </c>
    </row>
    <row r="68" spans="1:162" x14ac:dyDescent="0.2">
      <c r="A68" s="440"/>
      <c r="B68" s="431"/>
      <c r="C68" s="459"/>
      <c r="D68" s="127">
        <v>21</v>
      </c>
      <c r="E68" s="21" t="s">
        <v>288</v>
      </c>
      <c r="F68" s="21" t="s">
        <v>358</v>
      </c>
      <c r="G68" s="220">
        <v>21</v>
      </c>
      <c r="H68" s="189">
        <v>215</v>
      </c>
      <c r="I68" s="22">
        <f>(('X. táblázat'!F68+'X. táblázat'!E68)*2842.013)/1000</f>
        <v>1133.9631869999998</v>
      </c>
      <c r="J68" s="22">
        <f>'X. táblázat'!G68*252.387/1000</f>
        <v>775.58525100000008</v>
      </c>
      <c r="K68" s="82">
        <f t="shared" ref="K68:K99" si="5">+J68/D68</f>
        <v>36.932631000000001</v>
      </c>
      <c r="L68" s="37">
        <f t="shared" ref="L68:L99" si="6">+I68/D68</f>
        <v>53.998246999999992</v>
      </c>
      <c r="M68" s="191"/>
      <c r="N68" s="26">
        <v>20</v>
      </c>
      <c r="O68" s="26">
        <v>0</v>
      </c>
      <c r="P68" s="213">
        <f t="shared" si="2"/>
        <v>20</v>
      </c>
    </row>
    <row r="69" spans="1:162" x14ac:dyDescent="0.2">
      <c r="A69" s="440"/>
      <c r="B69" s="431"/>
      <c r="C69" s="459"/>
      <c r="D69" s="127">
        <v>21</v>
      </c>
      <c r="E69" s="21" t="s">
        <v>289</v>
      </c>
      <c r="F69" s="21" t="s">
        <v>359</v>
      </c>
      <c r="G69" s="224" t="s">
        <v>502</v>
      </c>
      <c r="H69" s="189">
        <v>215</v>
      </c>
      <c r="I69" s="22">
        <f>(('X. táblázat'!F69+'X. táblázat'!E69)*2842.013)/1000</f>
        <v>1139.647213</v>
      </c>
      <c r="J69" s="22">
        <f>'X. táblázat'!G69*252.387/1000</f>
        <v>785.93311800000004</v>
      </c>
      <c r="K69" s="82">
        <f t="shared" si="5"/>
        <v>37.425386571428575</v>
      </c>
      <c r="L69" s="37">
        <f t="shared" si="6"/>
        <v>54.2689149047619</v>
      </c>
      <c r="M69" s="191"/>
      <c r="N69" s="26">
        <v>20</v>
      </c>
      <c r="O69" s="26">
        <v>0</v>
      </c>
      <c r="P69" s="213">
        <f t="shared" ref="P69:P132" si="7">+N69-O69</f>
        <v>20</v>
      </c>
    </row>
    <row r="70" spans="1:162" x14ac:dyDescent="0.2">
      <c r="A70" s="440"/>
      <c r="B70" s="431"/>
      <c r="C70" s="459"/>
      <c r="D70" s="127">
        <v>23</v>
      </c>
      <c r="E70" s="21" t="s">
        <v>290</v>
      </c>
      <c r="F70" s="21" t="s">
        <v>360</v>
      </c>
      <c r="G70" s="224" t="s">
        <v>500</v>
      </c>
      <c r="H70" s="189">
        <v>215</v>
      </c>
      <c r="I70" s="22">
        <f>(('X. táblázat'!F70+'X. táblázat'!E70)*2842.013)/1000</f>
        <v>954.91636800000003</v>
      </c>
      <c r="J70" s="22">
        <f>'X. táblázat'!G70*252.387/1000</f>
        <v>788.70937500000002</v>
      </c>
      <c r="K70" s="82">
        <f t="shared" si="5"/>
        <v>34.291711956521738</v>
      </c>
      <c r="L70" s="37">
        <f t="shared" si="6"/>
        <v>41.518102956521737</v>
      </c>
      <c r="M70" s="191"/>
      <c r="N70" s="26">
        <v>20</v>
      </c>
      <c r="O70" s="26">
        <v>0</v>
      </c>
      <c r="P70" s="213">
        <f t="shared" si="7"/>
        <v>20</v>
      </c>
    </row>
    <row r="71" spans="1:162" s="133" customFormat="1" ht="13.5" thickBot="1" x14ac:dyDescent="0.25">
      <c r="A71" s="462"/>
      <c r="B71" s="458"/>
      <c r="C71" s="460"/>
      <c r="D71" s="140">
        <v>20</v>
      </c>
      <c r="E71" s="27" t="s">
        <v>291</v>
      </c>
      <c r="F71" s="27" t="s">
        <v>361</v>
      </c>
      <c r="G71" s="221">
        <v>21</v>
      </c>
      <c r="H71" s="347">
        <v>215</v>
      </c>
      <c r="I71" s="164">
        <f>(('X. táblázat'!F71+'X. táblázat'!E71)*2842.013)/1000</f>
        <v>1102.7010439999999</v>
      </c>
      <c r="J71" s="167">
        <f>'X. táblázat'!G71*252.387/1000</f>
        <v>775.58525100000008</v>
      </c>
      <c r="K71" s="87">
        <f t="shared" si="5"/>
        <v>38.779262550000006</v>
      </c>
      <c r="L71" s="132">
        <f t="shared" si="6"/>
        <v>55.135052199999997</v>
      </c>
      <c r="M71" s="193"/>
      <c r="N71" s="29">
        <v>20</v>
      </c>
      <c r="O71" s="29">
        <v>0</v>
      </c>
      <c r="P71" s="214">
        <f t="shared" si="7"/>
        <v>20</v>
      </c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</row>
    <row r="72" spans="1:162" s="137" customFormat="1" x14ac:dyDescent="0.2">
      <c r="A72" s="461" t="s">
        <v>139</v>
      </c>
      <c r="B72" s="452" t="s">
        <v>285</v>
      </c>
      <c r="C72" s="454">
        <v>23</v>
      </c>
      <c r="D72" s="141">
        <v>67</v>
      </c>
      <c r="E72" s="122" t="s">
        <v>284</v>
      </c>
      <c r="F72" s="122" t="s">
        <v>362</v>
      </c>
      <c r="G72" s="222">
        <v>21</v>
      </c>
      <c r="H72" s="300">
        <v>215</v>
      </c>
      <c r="I72" s="123">
        <f>(('X. táblázat'!F72+'X. táblázat'!E72)*2842.013)/1000</f>
        <v>6945.8797720000002</v>
      </c>
      <c r="J72" s="129">
        <f>'X. táblázat'!G72*252.387/1000</f>
        <v>2122.57467</v>
      </c>
      <c r="K72" s="135">
        <f t="shared" si="5"/>
        <v>31.680218955223879</v>
      </c>
      <c r="L72" s="136">
        <f t="shared" si="6"/>
        <v>103.66984734328359</v>
      </c>
      <c r="M72" s="187"/>
      <c r="N72" s="36">
        <v>66</v>
      </c>
      <c r="O72" s="36">
        <v>0</v>
      </c>
      <c r="P72" s="212">
        <f t="shared" si="7"/>
        <v>66</v>
      </c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</row>
    <row r="73" spans="1:162" x14ac:dyDescent="0.2">
      <c r="A73" s="440"/>
      <c r="B73" s="431"/>
      <c r="C73" s="459"/>
      <c r="D73" s="127">
        <v>67</v>
      </c>
      <c r="E73" s="21" t="s">
        <v>285</v>
      </c>
      <c r="F73" s="21" t="s">
        <v>363</v>
      </c>
      <c r="G73" s="220">
        <v>21</v>
      </c>
      <c r="H73" s="189">
        <v>215</v>
      </c>
      <c r="I73" s="22">
        <f>(('X. táblázat'!F73+'X. táblázat'!E73)*2842.013)/1000</f>
        <v>5959.7012610000002</v>
      </c>
      <c r="J73" s="22">
        <f>'X. táblázat'!G73*252.387/1000</f>
        <v>2031.2105760000002</v>
      </c>
      <c r="K73" s="82">
        <f t="shared" si="5"/>
        <v>30.316575761194031</v>
      </c>
      <c r="L73" s="37">
        <f t="shared" si="6"/>
        <v>88.950765089552235</v>
      </c>
      <c r="M73" s="191"/>
      <c r="N73" s="26">
        <v>66</v>
      </c>
      <c r="O73" s="26">
        <v>0</v>
      </c>
      <c r="P73" s="213">
        <f t="shared" si="7"/>
        <v>66</v>
      </c>
    </row>
    <row r="74" spans="1:162" s="133" customFormat="1" ht="13.5" thickBot="1" x14ac:dyDescent="0.25">
      <c r="A74" s="462"/>
      <c r="B74" s="458"/>
      <c r="C74" s="460"/>
      <c r="D74" s="140">
        <v>66</v>
      </c>
      <c r="E74" s="27" t="s">
        <v>286</v>
      </c>
      <c r="F74" s="27" t="s">
        <v>364</v>
      </c>
      <c r="G74" s="221">
        <v>23</v>
      </c>
      <c r="H74" s="347">
        <v>215</v>
      </c>
      <c r="I74" s="164">
        <f>(('X. táblázat'!F74+'X. táblázat'!E74)*2842.013)/1000</f>
        <v>5999.4894430000004</v>
      </c>
      <c r="J74" s="28">
        <f>'X. táblázat'!G74*252.387/1000</f>
        <v>2021.115096</v>
      </c>
      <c r="K74" s="87">
        <f t="shared" si="5"/>
        <v>30.622955999999999</v>
      </c>
      <c r="L74" s="132">
        <f t="shared" si="6"/>
        <v>90.901355196969703</v>
      </c>
      <c r="M74" s="193"/>
      <c r="N74" s="29">
        <v>66</v>
      </c>
      <c r="O74" s="29">
        <v>0</v>
      </c>
      <c r="P74" s="214">
        <f t="shared" si="7"/>
        <v>66</v>
      </c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</row>
    <row r="75" spans="1:162" s="137" customFormat="1" x14ac:dyDescent="0.2">
      <c r="A75" s="461" t="s">
        <v>140</v>
      </c>
      <c r="B75" s="452" t="s">
        <v>293</v>
      </c>
      <c r="C75" s="454">
        <v>23</v>
      </c>
      <c r="D75" s="141">
        <v>62</v>
      </c>
      <c r="E75" s="122" t="s">
        <v>292</v>
      </c>
      <c r="F75" s="122" t="s">
        <v>365</v>
      </c>
      <c r="G75" s="222">
        <v>21</v>
      </c>
      <c r="H75" s="300">
        <v>215</v>
      </c>
      <c r="I75" s="123">
        <f>(('X. táblázat'!F75+'X. táblázat'!E75)*2842.013)/1000</f>
        <v>5493.6111289999999</v>
      </c>
      <c r="J75" s="293">
        <f>'X. táblázat'!G75*252.387/1000</f>
        <v>2096.0740350000001</v>
      </c>
      <c r="K75" s="135">
        <f t="shared" si="5"/>
        <v>33.807645725806452</v>
      </c>
      <c r="L75" s="136">
        <f t="shared" si="6"/>
        <v>88.60663111290323</v>
      </c>
      <c r="M75" s="187"/>
      <c r="N75" s="36">
        <v>60</v>
      </c>
      <c r="O75" s="36">
        <v>0</v>
      </c>
      <c r="P75" s="212">
        <f t="shared" si="7"/>
        <v>60</v>
      </c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</row>
    <row r="76" spans="1:162" x14ac:dyDescent="0.2">
      <c r="A76" s="440"/>
      <c r="B76" s="431"/>
      <c r="C76" s="459"/>
      <c r="D76" s="127">
        <v>32</v>
      </c>
      <c r="E76" s="21" t="s">
        <v>293</v>
      </c>
      <c r="F76" s="21" t="s">
        <v>366</v>
      </c>
      <c r="G76" s="220">
        <v>23</v>
      </c>
      <c r="H76" s="189">
        <v>215</v>
      </c>
      <c r="I76" s="22">
        <f>(('X. táblázat'!F76+'X. táblázat'!E76)*2842.013)/1000</f>
        <v>2293.5044910000001</v>
      </c>
      <c r="J76" s="22">
        <f>'X. táblázat'!G76*252.387/1000</f>
        <v>990.87136199999998</v>
      </c>
      <c r="K76" s="82">
        <f t="shared" si="5"/>
        <v>30.964730062499999</v>
      </c>
      <c r="L76" s="37">
        <f t="shared" si="6"/>
        <v>71.672015343750004</v>
      </c>
      <c r="M76" s="191"/>
      <c r="N76" s="26">
        <v>30</v>
      </c>
      <c r="O76" s="26">
        <v>0</v>
      </c>
      <c r="P76" s="213">
        <f t="shared" si="7"/>
        <v>30</v>
      </c>
    </row>
    <row r="77" spans="1:162" s="133" customFormat="1" ht="13.5" thickBot="1" x14ac:dyDescent="0.25">
      <c r="A77" s="462"/>
      <c r="B77" s="458"/>
      <c r="C77" s="460"/>
      <c r="D77" s="140">
        <v>61</v>
      </c>
      <c r="E77" s="27" t="s">
        <v>294</v>
      </c>
      <c r="F77" s="27" t="s">
        <v>367</v>
      </c>
      <c r="G77" s="221">
        <v>21</v>
      </c>
      <c r="H77" s="347">
        <v>215</v>
      </c>
      <c r="I77" s="164">
        <f>(('X. táblázat'!F77+'X. táblázat'!E77)*2842.013)/1000</f>
        <v>4785.9498919999996</v>
      </c>
      <c r="J77" s="167">
        <f>'X. táblázat'!G77*252.387/1000</f>
        <v>2086.2309420000001</v>
      </c>
      <c r="K77" s="87">
        <f t="shared" si="5"/>
        <v>34.20050724590164</v>
      </c>
      <c r="L77" s="132">
        <f t="shared" si="6"/>
        <v>78.45819495081966</v>
      </c>
      <c r="M77" s="193"/>
      <c r="N77" s="29">
        <v>60</v>
      </c>
      <c r="O77" s="29">
        <v>0</v>
      </c>
      <c r="P77" s="214">
        <f t="shared" si="7"/>
        <v>60</v>
      </c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</row>
    <row r="78" spans="1:162" s="137" customFormat="1" x14ac:dyDescent="0.2">
      <c r="A78" s="461" t="s">
        <v>141</v>
      </c>
      <c r="B78" s="452" t="s">
        <v>295</v>
      </c>
      <c r="C78" s="454">
        <v>20</v>
      </c>
      <c r="D78" s="141">
        <v>31</v>
      </c>
      <c r="E78" s="144">
        <v>268</v>
      </c>
      <c r="F78" s="144" t="s">
        <v>368</v>
      </c>
      <c r="G78" s="222">
        <v>21</v>
      </c>
      <c r="H78" s="300">
        <v>215</v>
      </c>
      <c r="I78" s="123">
        <f>(('X. táblázat'!F78+'X. táblázat'!E78)*2842.013)/1000</f>
        <v>5405.508726</v>
      </c>
      <c r="J78" s="129">
        <f>'X. táblázat'!G78*252.387/1000</f>
        <v>977.99962500000004</v>
      </c>
      <c r="K78" s="135">
        <f t="shared" si="5"/>
        <v>31.548375</v>
      </c>
      <c r="L78" s="136">
        <f t="shared" si="6"/>
        <v>174.37124922580645</v>
      </c>
      <c r="M78" s="187"/>
      <c r="N78" s="36">
        <v>30</v>
      </c>
      <c r="O78" s="36">
        <v>0</v>
      </c>
      <c r="P78" s="212">
        <f t="shared" si="7"/>
        <v>30</v>
      </c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</row>
    <row r="79" spans="1:162" x14ac:dyDescent="0.2">
      <c r="A79" s="439"/>
      <c r="B79" s="433"/>
      <c r="C79" s="455"/>
      <c r="D79" s="127">
        <v>30</v>
      </c>
      <c r="E79" s="116">
        <v>266</v>
      </c>
      <c r="F79" s="116" t="s">
        <v>369</v>
      </c>
      <c r="G79" s="224" t="s">
        <v>503</v>
      </c>
      <c r="H79" s="189">
        <v>215</v>
      </c>
      <c r="I79" s="22">
        <f>(('X. táblázat'!F79+'X. táblázat'!E79)*2842.013)/1000</f>
        <v>2839.1709869999995</v>
      </c>
      <c r="J79" s="22">
        <f>'X. táblázat'!G79*252.387/1000</f>
        <v>2015.310195</v>
      </c>
      <c r="K79" s="82">
        <f t="shared" si="5"/>
        <v>67.177006500000005</v>
      </c>
      <c r="L79" s="37">
        <f t="shared" si="6"/>
        <v>94.639032899999989</v>
      </c>
      <c r="M79" s="189"/>
      <c r="N79" s="26">
        <v>30</v>
      </c>
      <c r="O79" s="26">
        <v>0</v>
      </c>
      <c r="P79" s="213">
        <f t="shared" si="7"/>
        <v>30</v>
      </c>
    </row>
    <row r="80" spans="1:162" x14ac:dyDescent="0.2">
      <c r="A80" s="439"/>
      <c r="B80" s="433"/>
      <c r="C80" s="455"/>
      <c r="D80" s="127">
        <v>60</v>
      </c>
      <c r="E80" s="116">
        <v>267</v>
      </c>
      <c r="F80" s="116" t="s">
        <v>370</v>
      </c>
      <c r="G80" s="220">
        <v>23</v>
      </c>
      <c r="H80" s="189">
        <v>215</v>
      </c>
      <c r="I80" s="22">
        <f>(('X. táblázat'!F80+'X. táblázat'!E80)*2842.013)/1000</f>
        <v>1423.8485130000001</v>
      </c>
      <c r="J80" s="22">
        <f>'X. táblázat'!G80*252.387/1000</f>
        <v>1000.2096809999999</v>
      </c>
      <c r="K80" s="82">
        <f t="shared" si="5"/>
        <v>16.670161349999997</v>
      </c>
      <c r="L80" s="37">
        <f t="shared" si="6"/>
        <v>23.730808550000003</v>
      </c>
      <c r="M80" s="189"/>
      <c r="N80" s="26">
        <v>60</v>
      </c>
      <c r="O80" s="26">
        <v>0</v>
      </c>
      <c r="P80" s="213">
        <f t="shared" si="7"/>
        <v>60</v>
      </c>
    </row>
    <row r="81" spans="1:162" s="133" customFormat="1" ht="13.5" thickBot="1" x14ac:dyDescent="0.25">
      <c r="A81" s="462"/>
      <c r="B81" s="458"/>
      <c r="C81" s="460"/>
      <c r="D81" s="140">
        <v>60</v>
      </c>
      <c r="E81" s="27" t="s">
        <v>295</v>
      </c>
      <c r="F81" s="27" t="s">
        <v>371</v>
      </c>
      <c r="G81" s="221">
        <v>23</v>
      </c>
      <c r="H81" s="347">
        <v>215</v>
      </c>
      <c r="I81" s="164">
        <f>(('X. táblázat'!F81+'X. táblázat'!E81)*2842.013)/1000</f>
        <v>2066.1434509999999</v>
      </c>
      <c r="J81" s="28">
        <f>'X. táblázat'!G81*252.387/1000</f>
        <v>1955.9992500000001</v>
      </c>
      <c r="K81" s="87">
        <f t="shared" si="5"/>
        <v>32.599987500000005</v>
      </c>
      <c r="L81" s="132">
        <f t="shared" si="6"/>
        <v>34.435724183333335</v>
      </c>
      <c r="M81" s="193"/>
      <c r="N81" s="29">
        <v>60</v>
      </c>
      <c r="O81" s="29">
        <v>0</v>
      </c>
      <c r="P81" s="214">
        <f t="shared" si="7"/>
        <v>60</v>
      </c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</row>
    <row r="82" spans="1:162" s="137" customFormat="1" x14ac:dyDescent="0.2">
      <c r="A82" s="461" t="s">
        <v>142</v>
      </c>
      <c r="B82" s="452" t="s">
        <v>297</v>
      </c>
      <c r="C82" s="454">
        <v>21</v>
      </c>
      <c r="D82" s="141">
        <v>66</v>
      </c>
      <c r="E82" s="122" t="s">
        <v>296</v>
      </c>
      <c r="F82" s="122" t="s">
        <v>373</v>
      </c>
      <c r="G82" s="222">
        <v>22</v>
      </c>
      <c r="H82" s="300">
        <v>215</v>
      </c>
      <c r="I82" s="123">
        <f>(('X. táblázat'!F82+'X. táblázat'!E82)*2842.013)/1000</f>
        <v>11012.800375000001</v>
      </c>
      <c r="J82" s="293">
        <f>'X. táblázat'!G82*252.387/1000</f>
        <v>2021.115096</v>
      </c>
      <c r="K82" s="135">
        <f t="shared" si="5"/>
        <v>30.622955999999999</v>
      </c>
      <c r="L82" s="136">
        <f t="shared" si="6"/>
        <v>166.86061174242425</v>
      </c>
      <c r="M82" s="187"/>
      <c r="N82" s="36">
        <v>66</v>
      </c>
      <c r="O82" s="36">
        <v>0</v>
      </c>
      <c r="P82" s="212">
        <f t="shared" si="7"/>
        <v>66</v>
      </c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</row>
    <row r="83" spans="1:162" x14ac:dyDescent="0.2">
      <c r="A83" s="440"/>
      <c r="B83" s="431"/>
      <c r="C83" s="459"/>
      <c r="D83" s="127">
        <v>66</v>
      </c>
      <c r="E83" s="21" t="s">
        <v>297</v>
      </c>
      <c r="F83" s="21" t="s">
        <v>374</v>
      </c>
      <c r="G83" s="224" t="s">
        <v>504</v>
      </c>
      <c r="H83" s="189">
        <v>215</v>
      </c>
      <c r="I83" s="22">
        <f>(('X. táblázat'!F83+'X. táblázat'!E83)*2842.013)/1000</f>
        <v>2651.5981289999995</v>
      </c>
      <c r="J83" s="22">
        <f>'X. táblázat'!G83*252.387/1000</f>
        <v>2022.629418</v>
      </c>
      <c r="K83" s="82">
        <f t="shared" si="5"/>
        <v>30.645900272727271</v>
      </c>
      <c r="L83" s="37">
        <f t="shared" si="6"/>
        <v>40.175729227272718</v>
      </c>
      <c r="M83" s="191"/>
      <c r="N83" s="26">
        <v>66</v>
      </c>
      <c r="O83" s="26">
        <v>0</v>
      </c>
      <c r="P83" s="213">
        <f t="shared" si="7"/>
        <v>66</v>
      </c>
    </row>
    <row r="84" spans="1:162" x14ac:dyDescent="0.2">
      <c r="A84" s="440"/>
      <c r="B84" s="431"/>
      <c r="C84" s="459"/>
      <c r="D84" s="127">
        <v>67</v>
      </c>
      <c r="E84" s="21" t="s">
        <v>298</v>
      </c>
      <c r="F84" s="21" t="s">
        <v>375</v>
      </c>
      <c r="G84" s="220">
        <v>22.5</v>
      </c>
      <c r="H84" s="189">
        <v>215</v>
      </c>
      <c r="I84" s="22">
        <f>(('X. táblázat'!F84+'X. táblázat'!E84)*2842.013)/1000</f>
        <v>5524.8732719999998</v>
      </c>
      <c r="J84" s="22">
        <f>'X. táblázat'!G84*252.387/1000</f>
        <v>2044.0823130000001</v>
      </c>
      <c r="K84" s="82">
        <f t="shared" si="5"/>
        <v>30.508691238805973</v>
      </c>
      <c r="L84" s="37">
        <f t="shared" si="6"/>
        <v>82.460795104477612</v>
      </c>
      <c r="M84" s="191"/>
      <c r="N84" s="26">
        <v>66</v>
      </c>
      <c r="O84" s="26">
        <v>0</v>
      </c>
      <c r="P84" s="213">
        <f t="shared" si="7"/>
        <v>66</v>
      </c>
    </row>
    <row r="85" spans="1:162" s="133" customFormat="1" ht="13.5" thickBot="1" x14ac:dyDescent="0.25">
      <c r="A85" s="462"/>
      <c r="B85" s="458"/>
      <c r="C85" s="460"/>
      <c r="D85" s="140">
        <v>61</v>
      </c>
      <c r="E85" s="27" t="s">
        <v>299</v>
      </c>
      <c r="F85" s="27" t="s">
        <v>376</v>
      </c>
      <c r="G85" s="221">
        <v>21</v>
      </c>
      <c r="H85" s="347">
        <v>215</v>
      </c>
      <c r="I85" s="164">
        <f>(('X. táblázat'!F85+'X. táblázat'!E85)*2842.013)/1000</f>
        <v>2708.4383889999999</v>
      </c>
      <c r="J85" s="167">
        <f>'X. táblázat'!G85*252.387/1000</f>
        <v>1967.861439</v>
      </c>
      <c r="K85" s="87">
        <f t="shared" si="5"/>
        <v>32.260023590163932</v>
      </c>
      <c r="L85" s="132">
        <f t="shared" si="6"/>
        <v>44.400629327868849</v>
      </c>
      <c r="M85" s="193"/>
      <c r="N85" s="29">
        <v>60</v>
      </c>
      <c r="O85" s="29">
        <v>0</v>
      </c>
      <c r="P85" s="214">
        <f t="shared" si="7"/>
        <v>60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</row>
    <row r="86" spans="1:162" s="137" customFormat="1" x14ac:dyDescent="0.2">
      <c r="A86" s="483" t="s">
        <v>143</v>
      </c>
      <c r="B86" s="486" t="s">
        <v>300</v>
      </c>
      <c r="C86" s="489">
        <v>23</v>
      </c>
      <c r="D86" s="141">
        <v>30</v>
      </c>
      <c r="E86" s="144">
        <v>276</v>
      </c>
      <c r="F86" s="144" t="s">
        <v>377</v>
      </c>
      <c r="G86" s="225" t="s">
        <v>504</v>
      </c>
      <c r="H86" s="300">
        <v>215</v>
      </c>
      <c r="I86" s="123">
        <f>(('X. táblázat'!F86+'X. táblázat'!E86)*2842.013)/1000</f>
        <v>6769.6749659999996</v>
      </c>
      <c r="J86" s="129">
        <f>'X. táblázat'!G86*252.387/1000</f>
        <v>977.99962500000004</v>
      </c>
      <c r="K86" s="135">
        <f t="shared" si="5"/>
        <v>32.599987500000005</v>
      </c>
      <c r="L86" s="136">
        <f t="shared" si="6"/>
        <v>225.65583219999999</v>
      </c>
      <c r="M86" s="196"/>
      <c r="N86" s="36">
        <v>30</v>
      </c>
      <c r="O86" s="36">
        <v>0</v>
      </c>
      <c r="P86" s="212">
        <f t="shared" si="7"/>
        <v>30</v>
      </c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</row>
    <row r="87" spans="1:162" x14ac:dyDescent="0.2">
      <c r="A87" s="484"/>
      <c r="B87" s="487"/>
      <c r="C87" s="490"/>
      <c r="D87" s="127">
        <v>30</v>
      </c>
      <c r="E87" s="116">
        <v>277</v>
      </c>
      <c r="F87" s="116" t="s">
        <v>378</v>
      </c>
      <c r="G87" s="224" t="s">
        <v>504</v>
      </c>
      <c r="H87" s="189">
        <v>215</v>
      </c>
      <c r="I87" s="22">
        <f>(('X. táblázat'!F87+'X. táblázat'!E87)*2842.013)/1000</f>
        <v>1301.6419539999999</v>
      </c>
      <c r="J87" s="22">
        <f>'X. táblázat'!G87*252.387/1000</f>
        <v>1037.3105699999999</v>
      </c>
      <c r="K87" s="82">
        <f t="shared" si="5"/>
        <v>34.577018999999993</v>
      </c>
      <c r="L87" s="37">
        <f t="shared" si="6"/>
        <v>43.388065133333335</v>
      </c>
      <c r="M87" s="190"/>
      <c r="N87" s="26">
        <v>30</v>
      </c>
      <c r="O87" s="26">
        <v>0</v>
      </c>
      <c r="P87" s="213">
        <f t="shared" si="7"/>
        <v>30</v>
      </c>
    </row>
    <row r="88" spans="1:162" x14ac:dyDescent="0.2">
      <c r="A88" s="484"/>
      <c r="B88" s="487"/>
      <c r="C88" s="490"/>
      <c r="D88" s="127">
        <v>30</v>
      </c>
      <c r="E88" s="21" t="s">
        <v>300</v>
      </c>
      <c r="F88" s="21" t="s">
        <v>379</v>
      </c>
      <c r="G88" s="220">
        <v>21</v>
      </c>
      <c r="H88" s="189">
        <v>215</v>
      </c>
      <c r="I88" s="22">
        <f>(('X. táblázat'!F88+'X. táblázat'!E88)*2842.013)/1000</f>
        <v>687.76714599999991</v>
      </c>
      <c r="J88" s="22">
        <f>'X. táblázat'!G88*252.387/1000</f>
        <v>977.99962500000004</v>
      </c>
      <c r="K88" s="82">
        <f t="shared" si="5"/>
        <v>32.599987500000005</v>
      </c>
      <c r="L88" s="37">
        <f t="shared" si="6"/>
        <v>22.925571533333329</v>
      </c>
      <c r="M88" s="190"/>
      <c r="N88" s="26">
        <v>30</v>
      </c>
      <c r="O88" s="26">
        <v>0</v>
      </c>
      <c r="P88" s="213">
        <f t="shared" si="7"/>
        <v>30</v>
      </c>
    </row>
    <row r="89" spans="1:162" x14ac:dyDescent="0.2">
      <c r="A89" s="484"/>
      <c r="B89" s="487"/>
      <c r="C89" s="490"/>
      <c r="D89" s="127">
        <v>20</v>
      </c>
      <c r="E89" s="21" t="s">
        <v>301</v>
      </c>
      <c r="F89" s="21" t="s">
        <v>380</v>
      </c>
      <c r="G89" s="220">
        <v>22</v>
      </c>
      <c r="H89" s="189">
        <v>215</v>
      </c>
      <c r="I89" s="22">
        <f>(('X. táblázat'!F89+'X. táblázat'!E89)*2842.013)/1000</f>
        <v>1904.1487099999999</v>
      </c>
      <c r="J89" s="22">
        <f>'X. táblázat'!G89*252.387/1000</f>
        <v>770.53751100000011</v>
      </c>
      <c r="K89" s="82">
        <f t="shared" si="5"/>
        <v>38.526875550000007</v>
      </c>
      <c r="L89" s="37">
        <f t="shared" si="6"/>
        <v>95.207435500000003</v>
      </c>
      <c r="M89" s="190"/>
      <c r="N89" s="26">
        <v>20</v>
      </c>
      <c r="O89" s="26">
        <v>0</v>
      </c>
      <c r="P89" s="213">
        <f t="shared" si="7"/>
        <v>20</v>
      </c>
    </row>
    <row r="90" spans="1:162" x14ac:dyDescent="0.2">
      <c r="A90" s="484"/>
      <c r="B90" s="487"/>
      <c r="C90" s="490"/>
      <c r="D90" s="127">
        <v>20</v>
      </c>
      <c r="E90" s="21" t="s">
        <v>302</v>
      </c>
      <c r="F90" s="21" t="s">
        <v>381</v>
      </c>
      <c r="G90" s="224">
        <v>22</v>
      </c>
      <c r="H90" s="189">
        <v>215</v>
      </c>
      <c r="I90" s="22">
        <f>(('X. táblázat'!F90+'X. táblázat'!E90)*2842.013)/1000</f>
        <v>1537.529033</v>
      </c>
      <c r="J90" s="22">
        <f>'X. táblázat'!G90*252.387/1000</f>
        <v>771.79944599999999</v>
      </c>
      <c r="K90" s="82">
        <f t="shared" si="5"/>
        <v>38.589972299999999</v>
      </c>
      <c r="L90" s="37">
        <f t="shared" si="6"/>
        <v>76.876451650000007</v>
      </c>
      <c r="M90" s="190"/>
      <c r="N90" s="26">
        <v>20</v>
      </c>
      <c r="O90" s="26">
        <v>0</v>
      </c>
      <c r="P90" s="213">
        <f t="shared" si="7"/>
        <v>20</v>
      </c>
    </row>
    <row r="91" spans="1:162" x14ac:dyDescent="0.2">
      <c r="A91" s="484"/>
      <c r="B91" s="487"/>
      <c r="C91" s="490"/>
      <c r="D91" s="127">
        <v>20</v>
      </c>
      <c r="E91" s="21" t="s">
        <v>303</v>
      </c>
      <c r="F91" s="21" t="s">
        <v>382</v>
      </c>
      <c r="G91" s="224">
        <v>23</v>
      </c>
      <c r="H91" s="189">
        <v>215</v>
      </c>
      <c r="I91" s="22">
        <f>(('X. táblázat'!F91+'X. táblázat'!E91)*2842.013)/1000</f>
        <v>1756.3640339999999</v>
      </c>
      <c r="J91" s="22">
        <f>'X. táblázat'!G91*252.387/1000</f>
        <v>770.53751100000011</v>
      </c>
      <c r="K91" s="82">
        <f t="shared" si="5"/>
        <v>38.526875550000007</v>
      </c>
      <c r="L91" s="37">
        <f t="shared" si="6"/>
        <v>87.818201700000003</v>
      </c>
      <c r="M91" s="190"/>
      <c r="N91" s="26">
        <v>20</v>
      </c>
      <c r="O91" s="26">
        <v>0</v>
      </c>
      <c r="P91" s="213">
        <f t="shared" si="7"/>
        <v>20</v>
      </c>
    </row>
    <row r="92" spans="1:162" x14ac:dyDescent="0.2">
      <c r="A92" s="484"/>
      <c r="B92" s="487"/>
      <c r="C92" s="490"/>
      <c r="D92" s="127">
        <v>20</v>
      </c>
      <c r="E92" s="21" t="s">
        <v>304</v>
      </c>
      <c r="F92" s="21" t="s">
        <v>383</v>
      </c>
      <c r="G92" s="220">
        <v>21</v>
      </c>
      <c r="H92" s="189">
        <v>215</v>
      </c>
      <c r="I92" s="22">
        <f>(('X. táblázat'!F92+'X. táblázat'!E92)*2842.013)/1000</f>
        <v>1097.017018</v>
      </c>
      <c r="J92" s="22">
        <f>'X. táblázat'!G92*252.387/1000</f>
        <v>775.58525100000008</v>
      </c>
      <c r="K92" s="82">
        <f t="shared" si="5"/>
        <v>38.779262550000006</v>
      </c>
      <c r="L92" s="37">
        <f t="shared" si="6"/>
        <v>54.850850899999998</v>
      </c>
      <c r="M92" s="190"/>
      <c r="N92" s="26">
        <v>20</v>
      </c>
      <c r="O92" s="26">
        <v>0</v>
      </c>
      <c r="P92" s="213">
        <f t="shared" si="7"/>
        <v>20</v>
      </c>
    </row>
    <row r="93" spans="1:162" x14ac:dyDescent="0.2">
      <c r="A93" s="484"/>
      <c r="B93" s="487"/>
      <c r="C93" s="490"/>
      <c r="D93" s="127">
        <v>20</v>
      </c>
      <c r="E93" s="21" t="s">
        <v>305</v>
      </c>
      <c r="F93" s="21" t="s">
        <v>384</v>
      </c>
      <c r="G93" s="220">
        <v>22</v>
      </c>
      <c r="H93" s="189">
        <v>215</v>
      </c>
      <c r="I93" s="22">
        <f>(('X. táblázat'!F93+'X. táblázat'!E93)*2842.013)/1000</f>
        <v>1918.3587749999999</v>
      </c>
      <c r="J93" s="22">
        <f>'X. táblázat'!G93*252.387/1000</f>
        <v>775.58525100000008</v>
      </c>
      <c r="K93" s="82">
        <f t="shared" si="5"/>
        <v>38.779262550000006</v>
      </c>
      <c r="L93" s="37">
        <f t="shared" si="6"/>
        <v>95.91793874999999</v>
      </c>
      <c r="M93" s="190"/>
      <c r="N93" s="26">
        <v>20</v>
      </c>
      <c r="O93" s="26">
        <v>0</v>
      </c>
      <c r="P93" s="213">
        <f t="shared" si="7"/>
        <v>20</v>
      </c>
    </row>
    <row r="94" spans="1:162" s="133" customFormat="1" ht="13.5" thickBot="1" x14ac:dyDescent="0.25">
      <c r="A94" s="485"/>
      <c r="B94" s="488"/>
      <c r="C94" s="491"/>
      <c r="D94" s="140">
        <v>20</v>
      </c>
      <c r="E94" s="27" t="s">
        <v>306</v>
      </c>
      <c r="F94" s="27" t="s">
        <v>385</v>
      </c>
      <c r="G94" s="221">
        <v>21</v>
      </c>
      <c r="H94" s="347">
        <v>215</v>
      </c>
      <c r="I94" s="164">
        <f>(('X. táblázat'!F94+'X. táblázat'!E94)*2842.013)/1000</f>
        <v>775.86954900000001</v>
      </c>
      <c r="J94" s="28">
        <f>'X. táblázat'!G94*252.387/1000</f>
        <v>775.58525100000008</v>
      </c>
      <c r="K94" s="87">
        <f t="shared" si="5"/>
        <v>38.779262550000006</v>
      </c>
      <c r="L94" s="132">
        <f t="shared" si="6"/>
        <v>38.793477449999997</v>
      </c>
      <c r="M94" s="192"/>
      <c r="N94" s="29">
        <v>20</v>
      </c>
      <c r="O94" s="29">
        <v>0</v>
      </c>
      <c r="P94" s="214">
        <f t="shared" si="7"/>
        <v>20</v>
      </c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</row>
    <row r="95" spans="1:162" s="137" customFormat="1" x14ac:dyDescent="0.2">
      <c r="A95" s="461" t="s">
        <v>172</v>
      </c>
      <c r="B95" s="452" t="s">
        <v>308</v>
      </c>
      <c r="C95" s="454">
        <v>23</v>
      </c>
      <c r="D95" s="141">
        <v>60</v>
      </c>
      <c r="E95" s="122" t="s">
        <v>307</v>
      </c>
      <c r="F95" s="122" t="s">
        <v>386</v>
      </c>
      <c r="G95" s="222">
        <v>23</v>
      </c>
      <c r="H95" s="300">
        <v>215</v>
      </c>
      <c r="I95" s="123">
        <f>(('X. táblázat'!F95+'X. táblázat'!E95)*2842.013)/1000</f>
        <v>8574.3532209999994</v>
      </c>
      <c r="J95" s="293">
        <f>'X. táblázat'!G95*252.387/1000</f>
        <v>2015.310195</v>
      </c>
      <c r="K95" s="135">
        <f t="shared" si="5"/>
        <v>33.588503250000002</v>
      </c>
      <c r="L95" s="136">
        <f t="shared" si="6"/>
        <v>142.90588701666667</v>
      </c>
      <c r="M95" s="187"/>
      <c r="N95" s="36">
        <v>60</v>
      </c>
      <c r="O95" s="36">
        <v>0</v>
      </c>
      <c r="P95" s="212">
        <f t="shared" si="7"/>
        <v>60</v>
      </c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</row>
    <row r="96" spans="1:162" x14ac:dyDescent="0.2">
      <c r="A96" s="440"/>
      <c r="B96" s="431"/>
      <c r="C96" s="459"/>
      <c r="D96" s="127">
        <v>31</v>
      </c>
      <c r="E96" s="21" t="s">
        <v>308</v>
      </c>
      <c r="F96" s="21" t="s">
        <v>387</v>
      </c>
      <c r="G96" s="220">
        <v>23</v>
      </c>
      <c r="H96" s="189">
        <v>215</v>
      </c>
      <c r="I96" s="22">
        <f>(('X. táblázat'!F96+'X. táblázat'!E96)*2842.013)/1000</f>
        <v>1341.4301359999999</v>
      </c>
      <c r="J96" s="22">
        <f>'X. táblázat'!G96*252.387/1000</f>
        <v>1070.8780409999999</v>
      </c>
      <c r="K96" s="82">
        <f t="shared" si="5"/>
        <v>34.544452935483868</v>
      </c>
      <c r="L96" s="37">
        <f t="shared" si="6"/>
        <v>43.271939870967742</v>
      </c>
      <c r="M96" s="191"/>
      <c r="N96" s="26">
        <v>31</v>
      </c>
      <c r="O96" s="26">
        <v>0</v>
      </c>
      <c r="P96" s="213">
        <f t="shared" si="7"/>
        <v>31</v>
      </c>
    </row>
    <row r="97" spans="1:162" s="133" customFormat="1" ht="13.5" thickBot="1" x14ac:dyDescent="0.25">
      <c r="A97" s="462"/>
      <c r="B97" s="458"/>
      <c r="C97" s="460"/>
      <c r="D97" s="140">
        <v>60</v>
      </c>
      <c r="E97" s="145">
        <v>286</v>
      </c>
      <c r="F97" s="145" t="s">
        <v>388</v>
      </c>
      <c r="G97" s="221">
        <v>23</v>
      </c>
      <c r="H97" s="347">
        <v>215</v>
      </c>
      <c r="I97" s="164">
        <f>(('X. táblázat'!F97+'X. táblázat'!E97)*2842.013)/1000</f>
        <v>2375.9228679999997</v>
      </c>
      <c r="J97" s="167">
        <f>'X. táblázat'!G97*252.387/1000</f>
        <v>2015.310195</v>
      </c>
      <c r="K97" s="87">
        <f t="shared" si="5"/>
        <v>33.588503250000002</v>
      </c>
      <c r="L97" s="132">
        <f t="shared" si="6"/>
        <v>39.598714466666664</v>
      </c>
      <c r="M97" s="193"/>
      <c r="N97" s="29">
        <v>60</v>
      </c>
      <c r="O97" s="29">
        <v>0</v>
      </c>
      <c r="P97" s="214">
        <f t="shared" si="7"/>
        <v>60</v>
      </c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</row>
    <row r="98" spans="1:162" s="133" customFormat="1" ht="13.5" thickBot="1" x14ac:dyDescent="0.25">
      <c r="A98" s="199">
        <v>6068</v>
      </c>
      <c r="B98" s="266">
        <v>287</v>
      </c>
      <c r="C98" s="200"/>
      <c r="D98" s="195">
        <v>30</v>
      </c>
      <c r="E98" s="198">
        <v>287</v>
      </c>
      <c r="F98" s="198" t="s">
        <v>389</v>
      </c>
      <c r="G98" s="220">
        <v>21</v>
      </c>
      <c r="H98" s="300">
        <v>215</v>
      </c>
      <c r="I98" s="123">
        <f>(('X. táblázat'!F98+'X. táblázat'!E98)*2842.013)/1000</f>
        <v>1943.9368919999999</v>
      </c>
      <c r="J98" s="151">
        <f>'X. táblázat'!G98*252.387/1000</f>
        <v>977.99962500000004</v>
      </c>
      <c r="K98" s="82">
        <f t="shared" si="5"/>
        <v>32.599987500000005</v>
      </c>
      <c r="L98" s="37">
        <f t="shared" si="6"/>
        <v>64.797896399999999</v>
      </c>
      <c r="M98" s="191"/>
      <c r="N98" s="26">
        <v>30</v>
      </c>
      <c r="O98" s="26">
        <v>0</v>
      </c>
      <c r="P98" s="213">
        <f>+N98-O98</f>
        <v>30</v>
      </c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</row>
    <row r="99" spans="1:162" s="154" customFormat="1" ht="13.5" thickBot="1" x14ac:dyDescent="0.25">
      <c r="A99" s="146" t="s">
        <v>112</v>
      </c>
      <c r="B99" s="259">
        <v>152</v>
      </c>
      <c r="C99" s="148"/>
      <c r="D99" s="149">
        <v>75</v>
      </c>
      <c r="E99" s="234">
        <v>152</v>
      </c>
      <c r="F99" s="150" t="s">
        <v>418</v>
      </c>
      <c r="G99" s="227">
        <v>22</v>
      </c>
      <c r="H99" s="300">
        <v>215</v>
      </c>
      <c r="I99" s="123">
        <f>(('X. táblázat'!F99+'X. táblázat'!E99)*2842.013)/1000</f>
        <v>7380.7077609999997</v>
      </c>
      <c r="J99" s="151">
        <f>'X. táblázat'!G99*252.387/1000</f>
        <v>2668.9925250000001</v>
      </c>
      <c r="K99" s="152">
        <f t="shared" si="5"/>
        <v>35.586567000000002</v>
      </c>
      <c r="L99" s="153">
        <f t="shared" si="6"/>
        <v>98.409436813333329</v>
      </c>
      <c r="M99" s="201"/>
      <c r="N99" s="147">
        <v>75</v>
      </c>
      <c r="O99" s="147">
        <v>0</v>
      </c>
      <c r="P99" s="216">
        <f t="shared" si="7"/>
        <v>75</v>
      </c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</row>
    <row r="100" spans="1:162" s="154" customFormat="1" ht="13.5" thickBot="1" x14ac:dyDescent="0.25">
      <c r="A100" s="146" t="s">
        <v>113</v>
      </c>
      <c r="B100" s="259">
        <v>153</v>
      </c>
      <c r="C100" s="148"/>
      <c r="D100" s="149">
        <v>17</v>
      </c>
      <c r="E100" s="234">
        <v>153</v>
      </c>
      <c r="F100" s="150" t="s">
        <v>445</v>
      </c>
      <c r="G100" s="228">
        <v>21</v>
      </c>
      <c r="H100" s="300">
        <v>215</v>
      </c>
      <c r="I100" s="123">
        <f>(('X. táblázat'!F100+'X. táblázat'!E100)*2842.013)/1000</f>
        <v>1762.0480600000001</v>
      </c>
      <c r="J100" s="151">
        <f>'X. táblázat'!G100*252.387/1000</f>
        <v>488.11645799999997</v>
      </c>
      <c r="K100" s="152">
        <f t="shared" ref="K100:K133" si="8">+J100/D100</f>
        <v>28.712732823529411</v>
      </c>
      <c r="L100" s="153">
        <f t="shared" ref="L100:L133" si="9">+I100/D100</f>
        <v>103.64988588235295</v>
      </c>
      <c r="M100" s="202"/>
      <c r="N100" s="147">
        <v>17</v>
      </c>
      <c r="O100" s="147">
        <v>0</v>
      </c>
      <c r="P100" s="216">
        <f t="shared" si="7"/>
        <v>17</v>
      </c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</row>
    <row r="101" spans="1:162" s="154" customFormat="1" ht="13.5" thickBot="1" x14ac:dyDescent="0.25">
      <c r="A101" s="146" t="s">
        <v>114</v>
      </c>
      <c r="B101" s="259">
        <v>154</v>
      </c>
      <c r="C101" s="148"/>
      <c r="D101" s="149">
        <v>60</v>
      </c>
      <c r="E101" s="234">
        <v>154</v>
      </c>
      <c r="F101" s="150" t="s">
        <v>419</v>
      </c>
      <c r="G101" s="228">
        <v>21</v>
      </c>
      <c r="H101" s="300">
        <v>215</v>
      </c>
      <c r="I101" s="123">
        <f>(('X. táblázat'!F101+'X. táblázat'!E101)*2842.013)/1000</f>
        <v>4299.9656690000002</v>
      </c>
      <c r="J101" s="151">
        <f>'X. táblázat'!G101*252.387/1000</f>
        <v>1702.0979280000001</v>
      </c>
      <c r="K101" s="152">
        <f t="shared" si="8"/>
        <v>28.368298800000002</v>
      </c>
      <c r="L101" s="153">
        <f t="shared" si="9"/>
        <v>71.666094483333339</v>
      </c>
      <c r="M101" s="202"/>
      <c r="N101" s="147">
        <v>60</v>
      </c>
      <c r="O101" s="151">
        <v>0</v>
      </c>
      <c r="P101" s="216">
        <f t="shared" si="7"/>
        <v>60</v>
      </c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</row>
    <row r="102" spans="1:162" s="154" customFormat="1" ht="13.5" thickBot="1" x14ac:dyDescent="0.25">
      <c r="A102" s="146" t="s">
        <v>115</v>
      </c>
      <c r="B102" s="259">
        <v>156</v>
      </c>
      <c r="C102" s="148"/>
      <c r="D102" s="149">
        <v>60</v>
      </c>
      <c r="E102" s="234">
        <v>156</v>
      </c>
      <c r="F102" s="150" t="s">
        <v>421</v>
      </c>
      <c r="G102" s="227" t="s">
        <v>505</v>
      </c>
      <c r="H102" s="300">
        <v>215</v>
      </c>
      <c r="I102" s="123">
        <f>(('X. táblázat'!F102+'X. táblázat'!E102)*2842.013)/1000</f>
        <v>4325.5437860000002</v>
      </c>
      <c r="J102" s="151">
        <f>'X. táblázat'!G102*252.387/1000</f>
        <v>1702.0979280000001</v>
      </c>
      <c r="K102" s="152">
        <f t="shared" si="8"/>
        <v>28.368298800000002</v>
      </c>
      <c r="L102" s="153">
        <f t="shared" si="9"/>
        <v>72.092396433333334</v>
      </c>
      <c r="M102" s="202"/>
      <c r="N102" s="147">
        <v>60</v>
      </c>
      <c r="O102" s="151">
        <v>0</v>
      </c>
      <c r="P102" s="216">
        <f t="shared" si="7"/>
        <v>60</v>
      </c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</row>
    <row r="103" spans="1:162" s="154" customFormat="1" ht="13.5" thickBot="1" x14ac:dyDescent="0.25">
      <c r="A103" s="146" t="s">
        <v>117</v>
      </c>
      <c r="B103" s="259">
        <v>161</v>
      </c>
      <c r="C103" s="148"/>
      <c r="D103" s="149">
        <v>36</v>
      </c>
      <c r="E103" s="234">
        <v>161</v>
      </c>
      <c r="F103" s="150" t="s">
        <v>422</v>
      </c>
      <c r="G103" s="227" t="s">
        <v>501</v>
      </c>
      <c r="H103" s="300">
        <v>215</v>
      </c>
      <c r="I103" s="123">
        <f>(('X. táblázat'!F103+'X. táblázat'!E103)*2842.013)/1000</f>
        <v>3029.5858579999999</v>
      </c>
      <c r="J103" s="151">
        <f>'X. táblázat'!G103*252.387/1000</f>
        <v>1293.2309879999998</v>
      </c>
      <c r="K103" s="152">
        <f t="shared" si="8"/>
        <v>35.923082999999991</v>
      </c>
      <c r="L103" s="153">
        <f t="shared" si="9"/>
        <v>84.155162722222215</v>
      </c>
      <c r="M103" s="201"/>
      <c r="N103" s="147">
        <v>36</v>
      </c>
      <c r="O103" s="147">
        <v>0</v>
      </c>
      <c r="P103" s="216">
        <f t="shared" si="7"/>
        <v>36</v>
      </c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</row>
    <row r="104" spans="1:162" s="154" customFormat="1" ht="13.5" thickBot="1" x14ac:dyDescent="0.25">
      <c r="A104" s="146" t="s">
        <v>118</v>
      </c>
      <c r="B104" s="259">
        <v>165</v>
      </c>
      <c r="C104" s="148"/>
      <c r="D104" s="149">
        <v>79</v>
      </c>
      <c r="E104" s="234">
        <v>165</v>
      </c>
      <c r="F104" s="150" t="s">
        <v>423</v>
      </c>
      <c r="G104" s="228">
        <v>22</v>
      </c>
      <c r="H104" s="300">
        <v>215</v>
      </c>
      <c r="I104" s="123">
        <f>(('X. táblázat'!F104+'X. táblázat'!E104)*2842.013)/1000</f>
        <v>6394.5292499999996</v>
      </c>
      <c r="J104" s="151">
        <f>'X. táblázat'!G104*252.387/1000</f>
        <v>2115.507834</v>
      </c>
      <c r="K104" s="152">
        <f t="shared" si="8"/>
        <v>26.77858017721519</v>
      </c>
      <c r="L104" s="153">
        <f t="shared" si="9"/>
        <v>80.943408227848096</v>
      </c>
      <c r="M104" s="202"/>
      <c r="N104" s="147">
        <v>77</v>
      </c>
      <c r="O104" s="147">
        <v>0</v>
      </c>
      <c r="P104" s="216">
        <f t="shared" si="7"/>
        <v>77</v>
      </c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</row>
    <row r="105" spans="1:162" s="154" customFormat="1" ht="13.5" thickBot="1" x14ac:dyDescent="0.25">
      <c r="A105" s="146" t="s">
        <v>119</v>
      </c>
      <c r="B105" s="259">
        <v>166</v>
      </c>
      <c r="C105" s="148"/>
      <c r="D105" s="149">
        <v>78</v>
      </c>
      <c r="E105" s="234">
        <v>166</v>
      </c>
      <c r="F105" s="150" t="s">
        <v>427</v>
      </c>
      <c r="G105" s="228">
        <v>22</v>
      </c>
      <c r="H105" s="300">
        <v>215</v>
      </c>
      <c r="I105" s="123">
        <f>(('X. táblázat'!F105+'X. táblázat'!E105)*2842.013)/1000</f>
        <v>5988.1213909999997</v>
      </c>
      <c r="J105" s="151">
        <f>'X. táblázat'!G105*252.387/1000</f>
        <v>2126.360475</v>
      </c>
      <c r="K105" s="152">
        <f t="shared" si="8"/>
        <v>27.261031730769229</v>
      </c>
      <c r="L105" s="153">
        <f t="shared" si="9"/>
        <v>76.770787064102564</v>
      </c>
      <c r="M105" s="202"/>
      <c r="N105" s="147">
        <v>76</v>
      </c>
      <c r="O105" s="147">
        <v>0</v>
      </c>
      <c r="P105" s="216">
        <f t="shared" si="7"/>
        <v>76</v>
      </c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</row>
    <row r="106" spans="1:162" s="159" customFormat="1" ht="13.5" thickBot="1" x14ac:dyDescent="0.25">
      <c r="A106" s="155" t="s">
        <v>120</v>
      </c>
      <c r="B106" s="267">
        <v>167</v>
      </c>
      <c r="C106" s="157"/>
      <c r="D106" s="149">
        <v>76</v>
      </c>
      <c r="E106" s="265">
        <v>167</v>
      </c>
      <c r="F106" s="158" t="s">
        <v>428</v>
      </c>
      <c r="G106" s="229" t="s">
        <v>500</v>
      </c>
      <c r="H106" s="300">
        <v>215</v>
      </c>
      <c r="I106" s="123">
        <f>(('X. táblázat'!F106+'X. táblázat'!E106)*2842.013)/1000</f>
        <v>5882.9669100000001</v>
      </c>
      <c r="J106" s="151">
        <f>'X. táblázat'!G106*252.387/1000</f>
        <v>2085.7261680000001</v>
      </c>
      <c r="K106" s="152">
        <f t="shared" si="8"/>
        <v>27.443765368421055</v>
      </c>
      <c r="L106" s="153">
        <f t="shared" si="9"/>
        <v>77.40745934210527</v>
      </c>
      <c r="M106" s="203"/>
      <c r="N106" s="156">
        <v>75</v>
      </c>
      <c r="O106" s="156">
        <v>0</v>
      </c>
      <c r="P106" s="217">
        <f t="shared" si="7"/>
        <v>75</v>
      </c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  <c r="DT106" s="142"/>
      <c r="DU106" s="142"/>
      <c r="DV106" s="142"/>
      <c r="DW106" s="142"/>
      <c r="DX106" s="142"/>
      <c r="DY106" s="142"/>
      <c r="DZ106" s="142"/>
      <c r="EA106" s="142"/>
      <c r="EB106" s="142"/>
      <c r="EC106" s="142"/>
      <c r="ED106" s="142"/>
      <c r="EE106" s="142"/>
      <c r="EF106" s="142"/>
      <c r="EG106" s="142"/>
      <c r="EH106" s="142"/>
      <c r="EI106" s="142"/>
      <c r="EJ106" s="142"/>
      <c r="EK106" s="142"/>
      <c r="EL106" s="142"/>
      <c r="EM106" s="142"/>
      <c r="EN106" s="142"/>
      <c r="EO106" s="142"/>
      <c r="EP106" s="142"/>
      <c r="EQ106" s="142"/>
      <c r="ER106" s="142"/>
      <c r="ES106" s="142"/>
      <c r="ET106" s="142"/>
      <c r="EU106" s="142"/>
      <c r="EV106" s="142"/>
      <c r="EW106" s="142"/>
      <c r="EX106" s="142"/>
      <c r="EY106" s="142"/>
      <c r="EZ106" s="142"/>
      <c r="FA106" s="142"/>
      <c r="FB106" s="142"/>
      <c r="FC106" s="142"/>
      <c r="FD106" s="142"/>
      <c r="FE106" s="142"/>
      <c r="FF106" s="142"/>
    </row>
    <row r="107" spans="1:162" s="154" customFormat="1" ht="13.5" thickBot="1" x14ac:dyDescent="0.25">
      <c r="A107" s="146" t="s">
        <v>121</v>
      </c>
      <c r="B107" s="259">
        <v>168</v>
      </c>
      <c r="C107" s="148"/>
      <c r="D107" s="149">
        <v>105</v>
      </c>
      <c r="E107" s="234">
        <v>168</v>
      </c>
      <c r="F107" s="150" t="s">
        <v>429</v>
      </c>
      <c r="G107" s="228" t="s">
        <v>504</v>
      </c>
      <c r="H107" s="300">
        <v>215</v>
      </c>
      <c r="I107" s="123">
        <f>(('X. táblázat'!F107+'X. táblázat'!E107)*2842.013)/1000</f>
        <v>10199.984656999999</v>
      </c>
      <c r="J107" s="151">
        <f>'X. táblázat'!G107*252.387/1000</f>
        <v>3560.675796</v>
      </c>
      <c r="K107" s="152">
        <f t="shared" si="8"/>
        <v>33.911198057142855</v>
      </c>
      <c r="L107" s="153">
        <f t="shared" si="9"/>
        <v>97.14271101904761</v>
      </c>
      <c r="M107" s="202"/>
      <c r="N107" s="147">
        <v>103</v>
      </c>
      <c r="O107" s="147">
        <v>0</v>
      </c>
      <c r="P107" s="216">
        <f t="shared" si="7"/>
        <v>103</v>
      </c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</row>
    <row r="108" spans="1:162" s="154" customFormat="1" ht="13.5" thickBot="1" x14ac:dyDescent="0.25">
      <c r="A108" s="235">
        <v>6094</v>
      </c>
      <c r="B108" s="259">
        <v>169</v>
      </c>
      <c r="C108" s="148"/>
      <c r="D108" s="149">
        <v>20</v>
      </c>
      <c r="E108" s="234">
        <v>169</v>
      </c>
      <c r="F108" s="150" t="s">
        <v>437</v>
      </c>
      <c r="G108" s="228" t="s">
        <v>506</v>
      </c>
      <c r="H108" s="300">
        <v>215</v>
      </c>
      <c r="I108" s="123">
        <f>(('X. táblázat'!F108+'X. táblázat'!E108)*2842.013)/1000</f>
        <v>1585.8432539999999</v>
      </c>
      <c r="J108" s="151">
        <f>'X. táblázat'!G108*252.387/1000</f>
        <v>580.49009999999998</v>
      </c>
      <c r="K108" s="152">
        <f t="shared" si="8"/>
        <v>29.024504999999998</v>
      </c>
      <c r="L108" s="153">
        <f t="shared" si="9"/>
        <v>79.292162699999992</v>
      </c>
      <c r="M108" s="202"/>
      <c r="N108" s="147">
        <v>20</v>
      </c>
      <c r="O108" s="147">
        <v>0</v>
      </c>
      <c r="P108" s="216">
        <f t="shared" si="7"/>
        <v>20</v>
      </c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</row>
    <row r="109" spans="1:162" s="154" customFormat="1" ht="13.5" thickBot="1" x14ac:dyDescent="0.25">
      <c r="A109" s="146" t="s">
        <v>122</v>
      </c>
      <c r="B109" s="259">
        <v>171</v>
      </c>
      <c r="C109" s="148"/>
      <c r="D109" s="149">
        <v>20</v>
      </c>
      <c r="E109" s="234">
        <v>171</v>
      </c>
      <c r="F109" s="150" t="s">
        <v>430</v>
      </c>
      <c r="G109" s="228">
        <v>21</v>
      </c>
      <c r="H109" s="300">
        <v>215</v>
      </c>
      <c r="I109" s="123">
        <f>(('X. táblázat'!F109+'X. táblázat'!E109)*2842.013)/1000</f>
        <v>1830.2563720000001</v>
      </c>
      <c r="J109" s="151">
        <f>'X. táblázat'!G109*252.387/1000</f>
        <v>565.34688000000006</v>
      </c>
      <c r="K109" s="152">
        <f t="shared" si="8"/>
        <v>28.267344000000001</v>
      </c>
      <c r="L109" s="153">
        <f t="shared" si="9"/>
        <v>91.512818600000003</v>
      </c>
      <c r="M109" s="201"/>
      <c r="N109" s="147">
        <v>20</v>
      </c>
      <c r="O109" s="147">
        <v>0</v>
      </c>
      <c r="P109" s="216">
        <f t="shared" si="7"/>
        <v>20</v>
      </c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</row>
    <row r="110" spans="1:162" s="154" customFormat="1" ht="13.5" thickBot="1" x14ac:dyDescent="0.25">
      <c r="A110" s="146" t="s">
        <v>123</v>
      </c>
      <c r="B110" s="259">
        <v>172</v>
      </c>
      <c r="C110" s="148"/>
      <c r="D110" s="149">
        <v>20</v>
      </c>
      <c r="E110" s="234">
        <v>172</v>
      </c>
      <c r="F110" s="150" t="s">
        <v>431</v>
      </c>
      <c r="G110" s="228">
        <v>21</v>
      </c>
      <c r="H110" s="300">
        <v>215</v>
      </c>
      <c r="I110" s="123">
        <f>(('X. táblázat'!F110+'X. táblázat'!E110)*2842.013)/1000</f>
        <v>1497.740851</v>
      </c>
      <c r="J110" s="151">
        <f>'X. táblázat'!G110*252.387/1000</f>
        <v>565.34688000000006</v>
      </c>
      <c r="K110" s="152">
        <f t="shared" si="8"/>
        <v>28.267344000000001</v>
      </c>
      <c r="L110" s="153">
        <f t="shared" si="9"/>
        <v>74.887042550000004</v>
      </c>
      <c r="M110" s="201"/>
      <c r="N110" s="147">
        <v>20</v>
      </c>
      <c r="O110" s="147">
        <v>0</v>
      </c>
      <c r="P110" s="216">
        <f t="shared" si="7"/>
        <v>20</v>
      </c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</row>
    <row r="111" spans="1:162" s="154" customFormat="1" ht="13.5" thickBot="1" x14ac:dyDescent="0.25">
      <c r="A111" s="146" t="s">
        <v>124</v>
      </c>
      <c r="B111" s="259">
        <v>188</v>
      </c>
      <c r="C111" s="148"/>
      <c r="D111" s="149">
        <v>18</v>
      </c>
      <c r="E111" s="234">
        <v>188</v>
      </c>
      <c r="F111" s="150" t="s">
        <v>432</v>
      </c>
      <c r="G111" s="228">
        <v>21</v>
      </c>
      <c r="H111" s="300">
        <v>215</v>
      </c>
      <c r="I111" s="123">
        <f>(('X. táblázat'!F111+'X. táblázat'!E111)*2842.013)/1000</f>
        <v>809.973705</v>
      </c>
      <c r="J111" s="151">
        <f>'X. táblázat'!G111*252.387/1000</f>
        <v>490.13555400000001</v>
      </c>
      <c r="K111" s="152">
        <f t="shared" si="8"/>
        <v>27.229753000000002</v>
      </c>
      <c r="L111" s="153">
        <f t="shared" si="9"/>
        <v>44.998539166666667</v>
      </c>
      <c r="M111" s="204"/>
      <c r="N111" s="147">
        <v>17</v>
      </c>
      <c r="O111" s="147">
        <v>0</v>
      </c>
      <c r="P111" s="216">
        <f t="shared" si="7"/>
        <v>17</v>
      </c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</row>
    <row r="112" spans="1:162" s="154" customFormat="1" ht="13.5" thickBot="1" x14ac:dyDescent="0.25">
      <c r="A112" s="146" t="s">
        <v>125</v>
      </c>
      <c r="B112" s="259">
        <v>189</v>
      </c>
      <c r="C112" s="148"/>
      <c r="D112" s="149">
        <v>17</v>
      </c>
      <c r="E112" s="234">
        <v>189</v>
      </c>
      <c r="F112" s="150" t="s">
        <v>433</v>
      </c>
      <c r="G112" s="228">
        <v>23</v>
      </c>
      <c r="H112" s="300">
        <v>215</v>
      </c>
      <c r="I112" s="123">
        <f>(('X. táblázat'!F112+'X. táblázat'!E112)*2842.013)/1000</f>
        <v>778.71156200000007</v>
      </c>
      <c r="J112" s="151">
        <f>'X. táblázat'!G112*252.387/1000</f>
        <v>475.74949499999997</v>
      </c>
      <c r="K112" s="152">
        <f t="shared" si="8"/>
        <v>27.985264411764703</v>
      </c>
      <c r="L112" s="153">
        <f t="shared" si="9"/>
        <v>45.80656247058824</v>
      </c>
      <c r="M112" s="201"/>
      <c r="N112" s="147">
        <v>17</v>
      </c>
      <c r="O112" s="147">
        <v>0</v>
      </c>
      <c r="P112" s="216">
        <f t="shared" si="7"/>
        <v>17</v>
      </c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</row>
    <row r="113" spans="1:162" s="154" customFormat="1" ht="13.5" thickBot="1" x14ac:dyDescent="0.25">
      <c r="A113" s="146" t="s">
        <v>126</v>
      </c>
      <c r="B113" s="259">
        <v>191</v>
      </c>
      <c r="C113" s="148"/>
      <c r="D113" s="160">
        <v>18</v>
      </c>
      <c r="E113" s="234">
        <v>191</v>
      </c>
      <c r="F113" s="150" t="s">
        <v>434</v>
      </c>
      <c r="G113" s="228">
        <v>22</v>
      </c>
      <c r="H113" s="300">
        <v>215</v>
      </c>
      <c r="I113" s="123">
        <f>(('X. táblázat'!F113+'X. táblázat'!E113)*2842.013)/1000</f>
        <v>1591.52728</v>
      </c>
      <c r="J113" s="151">
        <f>'X. táblázat'!G113*252.387/1000</f>
        <v>487.61168400000003</v>
      </c>
      <c r="K113" s="152">
        <f t="shared" si="8"/>
        <v>27.089538000000001</v>
      </c>
      <c r="L113" s="153">
        <f t="shared" si="9"/>
        <v>88.418182222222228</v>
      </c>
      <c r="M113" s="204"/>
      <c r="N113" s="147">
        <v>17</v>
      </c>
      <c r="O113" s="147">
        <v>0</v>
      </c>
      <c r="P113" s="216">
        <f t="shared" si="7"/>
        <v>17</v>
      </c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</row>
    <row r="114" spans="1:162" s="154" customFormat="1" ht="13.5" thickBot="1" x14ac:dyDescent="0.25">
      <c r="A114" s="146" t="s">
        <v>127</v>
      </c>
      <c r="B114" s="259">
        <v>192</v>
      </c>
      <c r="C114" s="148"/>
      <c r="D114" s="149">
        <v>17</v>
      </c>
      <c r="E114" s="234">
        <v>192</v>
      </c>
      <c r="F114" s="150" t="s">
        <v>435</v>
      </c>
      <c r="G114" s="228">
        <v>22</v>
      </c>
      <c r="H114" s="300">
        <v>215</v>
      </c>
      <c r="I114" s="123">
        <f>(('X. táblázat'!F114+'X. táblázat'!E114)*2842.013)/1000</f>
        <v>1602.8953319999998</v>
      </c>
      <c r="J114" s="151">
        <f>'X. táblázat'!G114*252.387/1000</f>
        <v>475.74949499999997</v>
      </c>
      <c r="K114" s="152">
        <f t="shared" si="8"/>
        <v>27.985264411764703</v>
      </c>
      <c r="L114" s="153">
        <f t="shared" si="9"/>
        <v>94.287960705882341</v>
      </c>
      <c r="M114" s="201"/>
      <c r="N114" s="147">
        <v>17</v>
      </c>
      <c r="O114" s="147">
        <v>0</v>
      </c>
      <c r="P114" s="216">
        <f t="shared" si="7"/>
        <v>17</v>
      </c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</row>
    <row r="115" spans="1:162" s="154" customFormat="1" ht="13.5" thickBot="1" x14ac:dyDescent="0.25">
      <c r="A115" s="146" t="s">
        <v>128</v>
      </c>
      <c r="B115" s="259">
        <v>193</v>
      </c>
      <c r="C115" s="148"/>
      <c r="D115" s="149">
        <v>17</v>
      </c>
      <c r="E115" s="234">
        <v>193</v>
      </c>
      <c r="F115" s="150" t="s">
        <v>436</v>
      </c>
      <c r="G115" s="228">
        <v>21</v>
      </c>
      <c r="H115" s="300">
        <v>215</v>
      </c>
      <c r="I115" s="123">
        <f>(('X. táblázat'!F115+'X. táblázat'!E115)*2842.013)/1000</f>
        <v>1662.5776049999999</v>
      </c>
      <c r="J115" s="151">
        <f>'X. táblázat'!G115*252.387/1000</f>
        <v>487.61168400000003</v>
      </c>
      <c r="K115" s="152">
        <f t="shared" si="8"/>
        <v>28.683040235294119</v>
      </c>
      <c r="L115" s="153">
        <f t="shared" si="9"/>
        <v>97.798682647058826</v>
      </c>
      <c r="M115" s="204"/>
      <c r="N115" s="147">
        <v>17</v>
      </c>
      <c r="O115" s="147">
        <v>0</v>
      </c>
      <c r="P115" s="216">
        <f t="shared" si="7"/>
        <v>17</v>
      </c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</row>
    <row r="116" spans="1:162" s="154" customFormat="1" ht="13.5" thickBot="1" x14ac:dyDescent="0.25">
      <c r="A116" s="146" t="s">
        <v>146</v>
      </c>
      <c r="B116" s="259">
        <v>146</v>
      </c>
      <c r="C116" s="148"/>
      <c r="D116" s="149">
        <v>40</v>
      </c>
      <c r="E116" s="234">
        <v>146</v>
      </c>
      <c r="F116" s="150" t="s">
        <v>438</v>
      </c>
      <c r="G116" s="227">
        <v>22</v>
      </c>
      <c r="H116" s="300">
        <v>215</v>
      </c>
      <c r="I116" s="123">
        <f>(('X. táblázat'!F116+'X. táblázat'!E116)*2842.013)/1000</f>
        <v>1068.596888</v>
      </c>
      <c r="J116" s="151">
        <f>'X. táblázat'!G116*252.387/1000</f>
        <v>955.28479500000003</v>
      </c>
      <c r="K116" s="152">
        <f t="shared" si="8"/>
        <v>23.882119875000001</v>
      </c>
      <c r="L116" s="153">
        <f t="shared" si="9"/>
        <v>26.7149222</v>
      </c>
      <c r="M116" s="201"/>
      <c r="N116" s="147">
        <v>40</v>
      </c>
      <c r="O116" s="147">
        <v>0</v>
      </c>
      <c r="P116" s="216">
        <f t="shared" si="7"/>
        <v>40</v>
      </c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</row>
    <row r="117" spans="1:162" s="154" customFormat="1" ht="13.5" thickBot="1" x14ac:dyDescent="0.25">
      <c r="A117" s="146" t="s">
        <v>158</v>
      </c>
      <c r="B117" s="259">
        <v>155</v>
      </c>
      <c r="C117" s="148"/>
      <c r="D117" s="149">
        <v>46</v>
      </c>
      <c r="E117" s="234">
        <v>155</v>
      </c>
      <c r="F117" s="150" t="s">
        <v>438</v>
      </c>
      <c r="G117" s="228">
        <v>21</v>
      </c>
      <c r="H117" s="300">
        <v>215</v>
      </c>
      <c r="I117" s="123">
        <f>(('X. táblázat'!F117+'X. táblázat'!E117)*2842.013)/1000</f>
        <v>3953.2400830000001</v>
      </c>
      <c r="J117" s="151">
        <f>'X. táblázat'!G117*252.387/1000</f>
        <v>1609.9766729999999</v>
      </c>
      <c r="K117" s="152">
        <f t="shared" si="8"/>
        <v>34.999492891304342</v>
      </c>
      <c r="L117" s="153">
        <f t="shared" si="9"/>
        <v>85.94000180434783</v>
      </c>
      <c r="M117" s="204"/>
      <c r="N117" s="147">
        <v>46</v>
      </c>
      <c r="O117" s="147">
        <v>0</v>
      </c>
      <c r="P117" s="216">
        <f t="shared" si="7"/>
        <v>46</v>
      </c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</row>
    <row r="118" spans="1:162" s="154" customFormat="1" ht="13.5" thickBot="1" x14ac:dyDescent="0.25">
      <c r="A118" s="146" t="s">
        <v>188</v>
      </c>
      <c r="B118" s="259">
        <v>151</v>
      </c>
      <c r="C118" s="148"/>
      <c r="D118" s="149">
        <v>48</v>
      </c>
      <c r="E118" s="234">
        <v>151</v>
      </c>
      <c r="F118" s="150" t="s">
        <v>420</v>
      </c>
      <c r="G118" s="228">
        <v>21</v>
      </c>
      <c r="H118" s="300">
        <v>215</v>
      </c>
      <c r="I118" s="123">
        <f>(('X. táblázat'!F118+'X. táblázat'!E118)*2842.013)/1000</f>
        <v>3779.8772899999999</v>
      </c>
      <c r="J118" s="151">
        <f>'X. táblázat'!G118*252.387/1000</f>
        <v>1698.0597359999999</v>
      </c>
      <c r="K118" s="152">
        <f t="shared" si="8"/>
        <v>35.376244499999999</v>
      </c>
      <c r="L118" s="153">
        <f t="shared" si="9"/>
        <v>78.747443541666669</v>
      </c>
      <c r="M118" s="201"/>
      <c r="N118" s="147">
        <v>48</v>
      </c>
      <c r="O118" s="147">
        <v>0</v>
      </c>
      <c r="P118" s="216">
        <f t="shared" si="7"/>
        <v>48</v>
      </c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</row>
    <row r="119" spans="1:162" s="154" customFormat="1" ht="13.5" thickBot="1" x14ac:dyDescent="0.25">
      <c r="A119" s="146" t="s">
        <v>189</v>
      </c>
      <c r="B119" s="259">
        <v>148</v>
      </c>
      <c r="C119" s="148"/>
      <c r="D119" s="149">
        <v>48</v>
      </c>
      <c r="E119" s="234">
        <v>148</v>
      </c>
      <c r="F119" s="150" t="s">
        <v>439</v>
      </c>
      <c r="G119" s="227" t="s">
        <v>501</v>
      </c>
      <c r="H119" s="300">
        <v>215</v>
      </c>
      <c r="I119" s="123">
        <f>(('X. táblázat'!F119+'X. táblázat'!E119)*2842.013)/1000</f>
        <v>3617.8825489999999</v>
      </c>
      <c r="J119" s="151">
        <f>'X. táblázat'!G119*252.387/1000</f>
        <v>1342.446453</v>
      </c>
      <c r="K119" s="152">
        <f t="shared" si="8"/>
        <v>27.967634437499999</v>
      </c>
      <c r="L119" s="153">
        <f t="shared" si="9"/>
        <v>75.37255310416667</v>
      </c>
      <c r="M119" s="201"/>
      <c r="N119" s="147">
        <v>48</v>
      </c>
      <c r="O119" s="147">
        <v>0</v>
      </c>
      <c r="P119" s="216">
        <f t="shared" si="7"/>
        <v>48</v>
      </c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</row>
    <row r="120" spans="1:162" s="154" customFormat="1" ht="13.5" thickBot="1" x14ac:dyDescent="0.25">
      <c r="A120" s="146" t="s">
        <v>190</v>
      </c>
      <c r="B120" s="259">
        <v>147</v>
      </c>
      <c r="C120" s="148"/>
      <c r="D120" s="149">
        <v>47</v>
      </c>
      <c r="E120" s="234">
        <v>147</v>
      </c>
      <c r="F120" s="150" t="s">
        <v>440</v>
      </c>
      <c r="G120" s="228">
        <v>22</v>
      </c>
      <c r="H120" s="300">
        <v>215</v>
      </c>
      <c r="I120" s="123">
        <f>(('X. táblázat'!F120+'X. táblázat'!E120)*2842.013)/1000</f>
        <v>3822.5074850000001</v>
      </c>
      <c r="J120" s="151">
        <f>'X. táblázat'!G120*252.387/1000</f>
        <v>1342.446453</v>
      </c>
      <c r="K120" s="152">
        <f t="shared" si="8"/>
        <v>28.562690489361703</v>
      </c>
      <c r="L120" s="153">
        <f t="shared" si="9"/>
        <v>81.329946489361703</v>
      </c>
      <c r="M120" s="204"/>
      <c r="N120" s="147">
        <v>48</v>
      </c>
      <c r="O120" s="147">
        <v>0</v>
      </c>
      <c r="P120" s="216">
        <f t="shared" si="7"/>
        <v>48</v>
      </c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</row>
    <row r="121" spans="1:162" s="154" customFormat="1" ht="13.5" thickBot="1" x14ac:dyDescent="0.25">
      <c r="A121" s="146" t="s">
        <v>191</v>
      </c>
      <c r="B121" s="259">
        <v>137</v>
      </c>
      <c r="C121" s="148"/>
      <c r="D121" s="149">
        <v>48</v>
      </c>
      <c r="E121" s="234">
        <v>137</v>
      </c>
      <c r="F121" s="150" t="s">
        <v>441</v>
      </c>
      <c r="G121" s="228">
        <v>21</v>
      </c>
      <c r="H121" s="300">
        <v>215</v>
      </c>
      <c r="I121" s="123">
        <f>(('X. táblázat'!F121+'X. táblázat'!E121)*2842.013)/1000</f>
        <v>4120.91885</v>
      </c>
      <c r="J121" s="151">
        <f>'X. táblázat'!G121*252.387/1000</f>
        <v>1364.9088959999999</v>
      </c>
      <c r="K121" s="152">
        <f t="shared" si="8"/>
        <v>28.435601999999999</v>
      </c>
      <c r="L121" s="153">
        <f t="shared" si="9"/>
        <v>85.852476041666662</v>
      </c>
      <c r="M121" s="201"/>
      <c r="N121" s="147">
        <v>48</v>
      </c>
      <c r="O121" s="147">
        <v>0</v>
      </c>
      <c r="P121" s="216">
        <f t="shared" si="7"/>
        <v>48</v>
      </c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</row>
    <row r="122" spans="1:162" s="154" customFormat="1" ht="13.5" thickBot="1" x14ac:dyDescent="0.25">
      <c r="A122" s="146" t="s">
        <v>192</v>
      </c>
      <c r="B122" s="259" t="s">
        <v>486</v>
      </c>
      <c r="C122" s="148"/>
      <c r="D122" s="149">
        <v>48</v>
      </c>
      <c r="E122" s="260" t="s">
        <v>486</v>
      </c>
      <c r="F122" s="150" t="s">
        <v>442</v>
      </c>
      <c r="G122" s="228">
        <v>21</v>
      </c>
      <c r="H122" s="300">
        <v>215</v>
      </c>
      <c r="I122" s="123">
        <f>(('X. táblázat'!F122+'X. táblázat'!E122)*2842.013)/1000</f>
        <v>4066.9206029999996</v>
      </c>
      <c r="J122" s="151">
        <f>'X. táblázat'!G122*252.387/1000</f>
        <v>1372.7328929999999</v>
      </c>
      <c r="K122" s="152">
        <f t="shared" si="8"/>
        <v>28.598601937499996</v>
      </c>
      <c r="L122" s="153">
        <f t="shared" si="9"/>
        <v>84.727512562499996</v>
      </c>
      <c r="M122" s="201"/>
      <c r="N122" s="147">
        <v>48</v>
      </c>
      <c r="O122" s="147">
        <v>0</v>
      </c>
      <c r="P122" s="216">
        <f t="shared" si="7"/>
        <v>48</v>
      </c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</row>
    <row r="123" spans="1:162" ht="13.5" thickBot="1" x14ac:dyDescent="0.25">
      <c r="A123" s="161" t="s">
        <v>193</v>
      </c>
      <c r="B123" s="268">
        <v>149</v>
      </c>
      <c r="C123" s="121"/>
      <c r="D123" s="163">
        <v>48</v>
      </c>
      <c r="E123" s="263">
        <v>149</v>
      </c>
      <c r="F123" s="120" t="s">
        <v>443</v>
      </c>
      <c r="G123" s="253" t="s">
        <v>500</v>
      </c>
      <c r="H123" s="300">
        <v>215</v>
      </c>
      <c r="I123" s="123">
        <f>(('X. táblázat'!F123+'X. táblázat'!E123)*2842.013)/1000</f>
        <v>3430.3096909999999</v>
      </c>
      <c r="J123" s="151">
        <f>'X. táblázat'!G123*252.387/1000</f>
        <v>1372.7328929999999</v>
      </c>
      <c r="K123" s="166">
        <f t="shared" si="8"/>
        <v>28.598601937499996</v>
      </c>
      <c r="L123" s="165">
        <f t="shared" si="9"/>
        <v>71.464785229166665</v>
      </c>
      <c r="M123" s="205"/>
      <c r="N123" s="162">
        <v>48</v>
      </c>
      <c r="O123" s="162">
        <v>0</v>
      </c>
      <c r="P123" s="218">
        <f t="shared" si="7"/>
        <v>48</v>
      </c>
    </row>
    <row r="124" spans="1:162" s="137" customFormat="1" x14ac:dyDescent="0.2">
      <c r="A124" s="472">
        <v>6046</v>
      </c>
      <c r="B124" s="452" t="s">
        <v>202</v>
      </c>
      <c r="C124" s="454">
        <v>20</v>
      </c>
      <c r="D124" s="141">
        <v>31</v>
      </c>
      <c r="E124" s="264" t="s">
        <v>202</v>
      </c>
      <c r="F124" s="122" t="s">
        <v>444</v>
      </c>
      <c r="G124" s="222">
        <v>21</v>
      </c>
      <c r="H124" s="300">
        <v>215</v>
      </c>
      <c r="I124" s="123">
        <f>(('X. táblázat'!F124+'X. táblázat'!E124)*2842.013)/1000</f>
        <v>3197.2646249999998</v>
      </c>
      <c r="J124" s="129">
        <f>'X. táblázat'!G124*252.387/1000</f>
        <v>1342.446453</v>
      </c>
      <c r="K124" s="135">
        <f t="shared" si="8"/>
        <v>43.304724290322582</v>
      </c>
      <c r="L124" s="136">
        <f t="shared" si="9"/>
        <v>103.13756854838709</v>
      </c>
      <c r="M124" s="206"/>
      <c r="N124" s="36">
        <v>29</v>
      </c>
      <c r="O124" s="36">
        <v>0</v>
      </c>
      <c r="P124" s="212">
        <f t="shared" si="7"/>
        <v>29</v>
      </c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</row>
    <row r="125" spans="1:162" s="133" customFormat="1" ht="13.5" thickBot="1" x14ac:dyDescent="0.25">
      <c r="A125" s="473"/>
      <c r="B125" s="458"/>
      <c r="C125" s="460"/>
      <c r="D125" s="140">
        <v>57</v>
      </c>
      <c r="E125" s="27" t="s">
        <v>206</v>
      </c>
      <c r="F125" s="27" t="s">
        <v>411</v>
      </c>
      <c r="G125" s="223" t="s">
        <v>500</v>
      </c>
      <c r="H125" s="209">
        <v>215</v>
      </c>
      <c r="I125" s="28">
        <f>(('X. táblázat'!F125+'X. táblázat'!E125)*2842.013)/1000</f>
        <v>4004.3963169999997</v>
      </c>
      <c r="J125" s="28">
        <f>'X. táblázat'!G125*252.387/1000</f>
        <v>960.33253500000001</v>
      </c>
      <c r="K125" s="87">
        <f t="shared" si="8"/>
        <v>16.847939210526317</v>
      </c>
      <c r="L125" s="132">
        <f t="shared" si="9"/>
        <v>70.252566964912276</v>
      </c>
      <c r="M125" s="193"/>
      <c r="N125" s="29">
        <v>54</v>
      </c>
      <c r="O125" s="29">
        <v>0</v>
      </c>
      <c r="P125" s="214">
        <f t="shared" si="7"/>
        <v>54</v>
      </c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</row>
    <row r="126" spans="1:162" s="137" customFormat="1" x14ac:dyDescent="0.2">
      <c r="A126" s="472">
        <v>6047</v>
      </c>
      <c r="B126" s="452" t="s">
        <v>203</v>
      </c>
      <c r="C126" s="454">
        <v>22</v>
      </c>
      <c r="D126" s="141">
        <v>30</v>
      </c>
      <c r="E126" s="122" t="s">
        <v>203</v>
      </c>
      <c r="F126" s="122" t="s">
        <v>412</v>
      </c>
      <c r="G126" s="225" t="s">
        <v>507</v>
      </c>
      <c r="H126" s="300">
        <v>215</v>
      </c>
      <c r="I126" s="123">
        <f>(('X. táblázat'!F126+'X. táblázat'!E126)*2842.013)/1000</f>
        <v>2284.9784519999998</v>
      </c>
      <c r="J126" s="293">
        <f>'X. táblázat'!G126*252.387/1000</f>
        <v>2042.3156040000001</v>
      </c>
      <c r="K126" s="135">
        <f t="shared" si="8"/>
        <v>68.077186800000007</v>
      </c>
      <c r="L126" s="136">
        <f t="shared" si="9"/>
        <v>76.165948399999991</v>
      </c>
      <c r="M126" s="206"/>
      <c r="N126" s="36">
        <v>29</v>
      </c>
      <c r="O126" s="36">
        <v>0</v>
      </c>
      <c r="P126" s="212">
        <f t="shared" si="7"/>
        <v>29</v>
      </c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</row>
    <row r="127" spans="1:162" s="133" customFormat="1" ht="13.5" thickBot="1" x14ac:dyDescent="0.25">
      <c r="A127" s="473"/>
      <c r="B127" s="458"/>
      <c r="C127" s="460"/>
      <c r="D127" s="140">
        <v>59</v>
      </c>
      <c r="E127" s="27" t="s">
        <v>208</v>
      </c>
      <c r="F127" s="27" t="s">
        <v>413</v>
      </c>
      <c r="G127" s="223">
        <v>21</v>
      </c>
      <c r="H127" s="209">
        <v>215</v>
      </c>
      <c r="I127" s="28">
        <f>(('X. táblázat'!F127+'X. táblázat'!E127)*2842.013)/1000</f>
        <v>3265.472937</v>
      </c>
      <c r="J127" s="167">
        <f>'X. táblázat'!G127*252.387/1000</f>
        <v>950.23705500000005</v>
      </c>
      <c r="K127" s="87">
        <f t="shared" si="8"/>
        <v>16.10571279661017</v>
      </c>
      <c r="L127" s="132">
        <f t="shared" si="9"/>
        <v>55.346998932203391</v>
      </c>
      <c r="M127" s="193"/>
      <c r="N127" s="29">
        <v>54</v>
      </c>
      <c r="O127" s="29">
        <v>0</v>
      </c>
      <c r="P127" s="214">
        <f t="shared" si="7"/>
        <v>54</v>
      </c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</row>
    <row r="128" spans="1:162" s="137" customFormat="1" x14ac:dyDescent="0.2">
      <c r="A128" s="472">
        <v>6048</v>
      </c>
      <c r="B128" s="452" t="s">
        <v>205</v>
      </c>
      <c r="C128" s="454">
        <v>22</v>
      </c>
      <c r="D128" s="141">
        <v>29</v>
      </c>
      <c r="E128" s="122" t="s">
        <v>204</v>
      </c>
      <c r="F128" s="122" t="s">
        <v>414</v>
      </c>
      <c r="G128" s="225" t="s">
        <v>507</v>
      </c>
      <c r="H128" s="300">
        <v>215</v>
      </c>
      <c r="I128" s="123">
        <f>(('X. táblázat'!F128+'X. táblázat'!E128)*2842.013)/1000</f>
        <v>5789.1804809999994</v>
      </c>
      <c r="J128" s="129">
        <f>'X. táblázat'!G128*252.387/1000</f>
        <v>1902.9979799999999</v>
      </c>
      <c r="K128" s="135">
        <f t="shared" si="8"/>
        <v>65.620620000000002</v>
      </c>
      <c r="L128" s="136">
        <f t="shared" si="9"/>
        <v>199.62691313793101</v>
      </c>
      <c r="M128" s="206"/>
      <c r="N128" s="36">
        <v>29</v>
      </c>
      <c r="O128" s="36">
        <v>0</v>
      </c>
      <c r="P128" s="212">
        <f t="shared" si="7"/>
        <v>29</v>
      </c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</row>
    <row r="129" spans="1:162" x14ac:dyDescent="0.2">
      <c r="A129" s="449"/>
      <c r="B129" s="431"/>
      <c r="C129" s="459"/>
      <c r="D129" s="127">
        <v>29</v>
      </c>
      <c r="E129" s="21" t="s">
        <v>205</v>
      </c>
      <c r="F129" s="21" t="s">
        <v>415</v>
      </c>
      <c r="G129" s="224" t="s">
        <v>508</v>
      </c>
      <c r="H129" s="189">
        <v>215</v>
      </c>
      <c r="I129" s="22">
        <f>(('X. táblázat'!F129+'X. táblázat'!E129)*2842.013)/1000</f>
        <v>4277.2295649999996</v>
      </c>
      <c r="J129" s="22">
        <f>'X. táblázat'!G129*252.387/1000</f>
        <v>949.22750699999995</v>
      </c>
      <c r="K129" s="82">
        <f t="shared" si="8"/>
        <v>32.731983</v>
      </c>
      <c r="L129" s="37">
        <f t="shared" si="9"/>
        <v>147.4906746551724</v>
      </c>
      <c r="M129" s="191"/>
      <c r="N129" s="26">
        <v>59</v>
      </c>
      <c r="O129" s="26">
        <v>0</v>
      </c>
      <c r="P129" s="213">
        <f t="shared" si="7"/>
        <v>59</v>
      </c>
    </row>
    <row r="130" spans="1:162" s="133" customFormat="1" ht="13.5" thickBot="1" x14ac:dyDescent="0.25">
      <c r="A130" s="478"/>
      <c r="B130" s="479"/>
      <c r="C130" s="480"/>
      <c r="D130" s="252">
        <v>58</v>
      </c>
      <c r="E130" s="120" t="s">
        <v>207</v>
      </c>
      <c r="F130" s="120" t="s">
        <v>416</v>
      </c>
      <c r="G130" s="253" t="s">
        <v>501</v>
      </c>
      <c r="H130" s="347">
        <v>215</v>
      </c>
      <c r="I130" s="164">
        <f>(('X. táblázat'!F130+'X. táblázat'!E130)*2842.013)/1000</f>
        <v>1676.7876699999999</v>
      </c>
      <c r="J130" s="28">
        <f>'X. táblázat'!G130*252.387/1000</f>
        <v>949.22750699999995</v>
      </c>
      <c r="K130" s="166">
        <f t="shared" si="8"/>
        <v>16.3659915</v>
      </c>
      <c r="L130" s="254">
        <f t="shared" si="9"/>
        <v>28.910132241379308</v>
      </c>
      <c r="M130" s="255"/>
      <c r="N130" s="256">
        <v>54</v>
      </c>
      <c r="O130" s="257">
        <v>0</v>
      </c>
      <c r="P130" s="258">
        <f t="shared" si="7"/>
        <v>54</v>
      </c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</row>
    <row r="131" spans="1:162" ht="13.5" thickBot="1" x14ac:dyDescent="0.25">
      <c r="A131" s="235">
        <v>6069</v>
      </c>
      <c r="B131" s="259">
        <v>145</v>
      </c>
      <c r="C131" s="262">
        <v>24</v>
      </c>
      <c r="D131" s="261">
        <v>22</v>
      </c>
      <c r="E131" s="234">
        <v>145</v>
      </c>
      <c r="F131" s="234" t="s">
        <v>483</v>
      </c>
      <c r="G131" s="228">
        <v>23</v>
      </c>
      <c r="H131" s="300">
        <v>215</v>
      </c>
      <c r="I131" s="123">
        <f>(('X. táblázat'!F131+'X. táblázat'!E131)*2842.013)/1000</f>
        <v>5146.8855429999994</v>
      </c>
      <c r="J131" s="164">
        <f>'X. táblázat'!G131*252.387/1000</f>
        <v>1887.0975989999999</v>
      </c>
      <c r="K131" s="152">
        <f t="shared" si="8"/>
        <v>85.777163590909083</v>
      </c>
      <c r="L131" s="153">
        <f t="shared" si="9"/>
        <v>233.94934286363633</v>
      </c>
      <c r="M131" s="201"/>
      <c r="N131" s="147">
        <v>23</v>
      </c>
      <c r="O131" s="147">
        <v>0</v>
      </c>
      <c r="P131" s="216">
        <f t="shared" si="7"/>
        <v>23</v>
      </c>
    </row>
    <row r="132" spans="1:162" x14ac:dyDescent="0.2">
      <c r="A132" s="378">
        <v>6103</v>
      </c>
      <c r="B132" s="319" t="s">
        <v>493</v>
      </c>
      <c r="C132" s="320">
        <v>21</v>
      </c>
      <c r="D132" s="321">
        <v>45</v>
      </c>
      <c r="E132" s="322" t="s">
        <v>493</v>
      </c>
      <c r="F132" s="322" t="s">
        <v>492</v>
      </c>
      <c r="G132" s="219">
        <v>21</v>
      </c>
      <c r="H132" s="300">
        <v>215</v>
      </c>
      <c r="I132" s="123">
        <f>(('X. táblázat'!F132+'X. táblázat'!E132)*2842.013)/1000</f>
        <v>2992.6396889999996</v>
      </c>
      <c r="J132" s="123">
        <f>'X. táblázat'!G132*252.387/1000</f>
        <v>1808.1004680000001</v>
      </c>
      <c r="K132" s="124">
        <f t="shared" si="8"/>
        <v>40.1800104</v>
      </c>
      <c r="L132" s="323">
        <f t="shared" si="9"/>
        <v>66.503104199999996</v>
      </c>
      <c r="M132" s="324"/>
      <c r="N132" s="325">
        <v>45</v>
      </c>
      <c r="O132" s="325">
        <v>0</v>
      </c>
      <c r="P132" s="326">
        <f t="shared" si="7"/>
        <v>45</v>
      </c>
    </row>
    <row r="133" spans="1:162" x14ac:dyDescent="0.2">
      <c r="A133" s="379"/>
      <c r="B133" s="380" t="s">
        <v>510</v>
      </c>
      <c r="C133" s="233"/>
      <c r="D133" s="381">
        <v>25</v>
      </c>
      <c r="E133" s="117" t="s">
        <v>534</v>
      </c>
      <c r="F133" s="117" t="s">
        <v>513</v>
      </c>
      <c r="G133" s="220"/>
      <c r="H133" s="189">
        <v>215</v>
      </c>
      <c r="I133" s="22">
        <f>(('X. táblázat'!F133+'X. táblázat'!E133)*2842.013)/1000</f>
        <v>1219.223577</v>
      </c>
      <c r="J133" s="22">
        <f>'X. táblázat'!G133*252.387/1000</f>
        <v>1024.9436069999999</v>
      </c>
      <c r="K133" s="82">
        <f t="shared" si="8"/>
        <v>40.997744279999999</v>
      </c>
      <c r="L133" s="37">
        <f t="shared" si="9"/>
        <v>48.76894308</v>
      </c>
      <c r="M133" s="191"/>
      <c r="N133" s="26">
        <v>25</v>
      </c>
      <c r="O133" s="26">
        <v>0</v>
      </c>
      <c r="P133" s="382">
        <f t="shared" ref="P133" si="10">+N133-O133</f>
        <v>25</v>
      </c>
    </row>
    <row r="134" spans="1:162" x14ac:dyDescent="0.2">
      <c r="A134" s="379"/>
      <c r="B134" s="383" t="s">
        <v>514</v>
      </c>
      <c r="C134" s="383"/>
      <c r="D134" s="384">
        <v>31</v>
      </c>
      <c r="E134" s="386" t="s">
        <v>514</v>
      </c>
      <c r="F134" s="383" t="s">
        <v>515</v>
      </c>
      <c r="G134" s="191"/>
      <c r="H134" s="189">
        <v>215</v>
      </c>
      <c r="I134" s="22">
        <f>(('X. táblázat'!F134+'X. táblázat'!E134)*2842.013)/1000</f>
        <v>1875.7285799999997</v>
      </c>
      <c r="J134" s="22">
        <f>'X. táblázat'!G134*252.387/1000</f>
        <v>1116.560088</v>
      </c>
      <c r="K134" s="82">
        <f t="shared" ref="K134:K136" si="11">+J134/D134</f>
        <v>36.018067354838706</v>
      </c>
      <c r="L134" s="37">
        <f t="shared" ref="L134:L136" si="12">+I134/D134</f>
        <v>60.507373548387086</v>
      </c>
      <c r="M134" s="191"/>
      <c r="N134" s="191">
        <v>31</v>
      </c>
      <c r="O134" s="191">
        <v>0</v>
      </c>
      <c r="P134" s="385">
        <f t="shared" ref="P134:P136" si="13">+N134-O134</f>
        <v>31</v>
      </c>
    </row>
    <row r="135" spans="1:162" x14ac:dyDescent="0.2">
      <c r="A135" s="379"/>
      <c r="B135" s="386" t="s">
        <v>517</v>
      </c>
      <c r="C135" s="383"/>
      <c r="D135" s="384">
        <v>31</v>
      </c>
      <c r="E135" s="386" t="s">
        <v>517</v>
      </c>
      <c r="F135" s="386" t="s">
        <v>520</v>
      </c>
      <c r="G135" s="191"/>
      <c r="H135" s="189">
        <v>215</v>
      </c>
      <c r="I135" s="22">
        <f>(('X. táblázat'!F135+'X. táblázat'!E135)*2842.013)/1000</f>
        <v>1679.6296829999999</v>
      </c>
      <c r="J135" s="22">
        <f>'X. táblázat'!G135*252.387/1000</f>
        <v>1224.3293370000001</v>
      </c>
      <c r="K135" s="82">
        <f t="shared" si="11"/>
        <v>39.49449474193549</v>
      </c>
      <c r="L135" s="37">
        <f t="shared" si="12"/>
        <v>54.181602677419349</v>
      </c>
      <c r="M135" s="191"/>
      <c r="N135" s="191">
        <v>31</v>
      </c>
      <c r="O135" s="191">
        <v>0</v>
      </c>
      <c r="P135" s="385">
        <f t="shared" si="13"/>
        <v>31</v>
      </c>
    </row>
    <row r="136" spans="1:162" x14ac:dyDescent="0.2">
      <c r="A136" s="383"/>
      <c r="B136" s="386" t="s">
        <v>528</v>
      </c>
      <c r="C136" s="383"/>
      <c r="D136" s="384">
        <v>14</v>
      </c>
      <c r="E136" s="386" t="s">
        <v>528</v>
      </c>
      <c r="F136" s="386" t="s">
        <v>528</v>
      </c>
      <c r="G136" s="191"/>
      <c r="H136" s="189">
        <v>215</v>
      </c>
      <c r="I136" s="22">
        <f>(('X. táblázat'!F135+'X. táblázat'!E135)*2842.013)/1000</f>
        <v>1679.6296829999999</v>
      </c>
      <c r="J136" s="22">
        <f>'X. táblázat'!G135*252.387/1000</f>
        <v>1224.3293370000001</v>
      </c>
      <c r="K136" s="82">
        <f t="shared" si="11"/>
        <v>87.452095500000013</v>
      </c>
      <c r="L136" s="37">
        <f t="shared" si="12"/>
        <v>119.97354878571427</v>
      </c>
      <c r="M136" s="191"/>
      <c r="N136" s="191">
        <v>31</v>
      </c>
      <c r="O136" s="191">
        <v>0</v>
      </c>
      <c r="P136" s="385">
        <f t="shared" si="13"/>
        <v>31</v>
      </c>
    </row>
    <row r="137" spans="1:162" x14ac:dyDescent="0.2">
      <c r="A137" s="372"/>
      <c r="B137" s="372"/>
      <c r="C137" s="372"/>
      <c r="D137" s="373"/>
      <c r="E137" s="372"/>
      <c r="F137" s="372"/>
      <c r="H137" s="341"/>
      <c r="I137" s="374"/>
      <c r="J137" s="374"/>
      <c r="K137" s="375"/>
      <c r="L137" s="376"/>
      <c r="N137"/>
      <c r="O137"/>
      <c r="P137" s="377"/>
    </row>
    <row r="138" spans="1:162" x14ac:dyDescent="0.2">
      <c r="A138" s="372"/>
      <c r="B138" s="372"/>
      <c r="C138" s="372"/>
      <c r="D138" s="373"/>
      <c r="E138" s="372"/>
      <c r="F138" s="372"/>
      <c r="H138" s="341"/>
      <c r="I138" s="374"/>
      <c r="J138" s="374"/>
      <c r="K138" s="375"/>
      <c r="L138" s="376"/>
      <c r="N138"/>
      <c r="O138"/>
      <c r="P138" s="377"/>
    </row>
  </sheetData>
  <mergeCells count="92">
    <mergeCell ref="A1:P1"/>
    <mergeCell ref="A2:P2"/>
    <mergeCell ref="A128:A130"/>
    <mergeCell ref="B128:B130"/>
    <mergeCell ref="C128:C130"/>
    <mergeCell ref="A16:A17"/>
    <mergeCell ref="B16:B17"/>
    <mergeCell ref="C16:C17"/>
    <mergeCell ref="A18:A20"/>
    <mergeCell ref="B18:B20"/>
    <mergeCell ref="A86:A94"/>
    <mergeCell ref="B86:B94"/>
    <mergeCell ref="C86:C94"/>
    <mergeCell ref="A78:A81"/>
    <mergeCell ref="B78:B81"/>
    <mergeCell ref="C78:C81"/>
    <mergeCell ref="A82:A85"/>
    <mergeCell ref="B82:B85"/>
    <mergeCell ref="C82:C85"/>
    <mergeCell ref="A126:A127"/>
    <mergeCell ref="B126:B127"/>
    <mergeCell ref="C126:C127"/>
    <mergeCell ref="A95:A97"/>
    <mergeCell ref="B95:B97"/>
    <mergeCell ref="C95:C97"/>
    <mergeCell ref="A124:A125"/>
    <mergeCell ref="B124:B125"/>
    <mergeCell ref="C124:C125"/>
    <mergeCell ref="A72:A74"/>
    <mergeCell ref="B72:B74"/>
    <mergeCell ref="C72:C74"/>
    <mergeCell ref="A75:A77"/>
    <mergeCell ref="B75:B77"/>
    <mergeCell ref="C75:C77"/>
    <mergeCell ref="A62:A64"/>
    <mergeCell ref="B62:B64"/>
    <mergeCell ref="C62:C64"/>
    <mergeCell ref="A65:A71"/>
    <mergeCell ref="B65:B71"/>
    <mergeCell ref="C65:C71"/>
    <mergeCell ref="A59:A61"/>
    <mergeCell ref="B59:B61"/>
    <mergeCell ref="C59:C61"/>
    <mergeCell ref="A57:A58"/>
    <mergeCell ref="B57:B58"/>
    <mergeCell ref="C57:C58"/>
    <mergeCell ref="A52:A54"/>
    <mergeCell ref="B52:B54"/>
    <mergeCell ref="C52:C54"/>
    <mergeCell ref="A55:A56"/>
    <mergeCell ref="B55:B56"/>
    <mergeCell ref="C55:C56"/>
    <mergeCell ref="A46:A48"/>
    <mergeCell ref="B46:B48"/>
    <mergeCell ref="C46:C48"/>
    <mergeCell ref="A49:A51"/>
    <mergeCell ref="B49:B51"/>
    <mergeCell ref="C49:C51"/>
    <mergeCell ref="A41:A43"/>
    <mergeCell ref="B41:B43"/>
    <mergeCell ref="C41:C43"/>
    <mergeCell ref="A44:A45"/>
    <mergeCell ref="B44:B45"/>
    <mergeCell ref="C44:C45"/>
    <mergeCell ref="A33:A37"/>
    <mergeCell ref="B33:B37"/>
    <mergeCell ref="C33:C37"/>
    <mergeCell ref="A38:A40"/>
    <mergeCell ref="B38:B40"/>
    <mergeCell ref="C38:C40"/>
    <mergeCell ref="A25:A29"/>
    <mergeCell ref="B25:B29"/>
    <mergeCell ref="C25:C29"/>
    <mergeCell ref="A30:A32"/>
    <mergeCell ref="B30:B32"/>
    <mergeCell ref="C30:C32"/>
    <mergeCell ref="A12:A15"/>
    <mergeCell ref="B12:B15"/>
    <mergeCell ref="C12:C15"/>
    <mergeCell ref="A23:A24"/>
    <mergeCell ref="B23:B24"/>
    <mergeCell ref="C23:C24"/>
    <mergeCell ref="B21:B22"/>
    <mergeCell ref="C21:C22"/>
    <mergeCell ref="C18:C20"/>
    <mergeCell ref="A21:A22"/>
    <mergeCell ref="A4:A7"/>
    <mergeCell ref="B4:B7"/>
    <mergeCell ref="C4:C7"/>
    <mergeCell ref="A8:A11"/>
    <mergeCell ref="B8:B11"/>
    <mergeCell ref="C8:C11"/>
  </mergeCells>
  <phoneticPr fontId="6" type="noConversion"/>
  <pageMargins left="0.23622047244094488" right="0.23622047244094488" top="0.19685039370078741" bottom="0.19685039370078741" header="0.31496062992125984" footer="0.31496062992125984"/>
  <pageSetup paperSize="9" scale="41" orientation="portrait" verticalDpi="300" r:id="rId1"/>
  <headerFooter alignWithMargins="0">
    <oddFooter>&amp;R&amp;P/&amp;N oldal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view="pageBreakPreview" workbookViewId="0">
      <selection activeCell="G25" sqref="G25"/>
    </sheetView>
  </sheetViews>
  <sheetFormatPr defaultRowHeight="12.75" x14ac:dyDescent="0.2"/>
  <cols>
    <col min="1" max="1" width="5.5703125" style="16" customWidth="1"/>
    <col min="2" max="2" width="51.140625" style="8" customWidth="1"/>
    <col min="3" max="3" width="6.85546875" style="9" customWidth="1"/>
    <col min="4" max="5" width="14.42578125" style="10" customWidth="1"/>
    <col min="6" max="7" width="16.140625" style="1" bestFit="1" customWidth="1"/>
    <col min="8" max="8" width="17.85546875" style="1" bestFit="1" customWidth="1"/>
    <col min="9" max="16384" width="9.140625" style="1"/>
  </cols>
  <sheetData>
    <row r="1" spans="1:5" ht="33.75" customHeight="1" x14ac:dyDescent="0.2">
      <c r="A1" s="399" t="s">
        <v>43</v>
      </c>
      <c r="B1" s="400"/>
      <c r="C1" s="400"/>
      <c r="D1" s="400"/>
      <c r="E1" s="400"/>
    </row>
    <row r="2" spans="1:5" ht="36" customHeight="1" thickBot="1" x14ac:dyDescent="0.25">
      <c r="A2" s="401" t="s">
        <v>523</v>
      </c>
      <c r="B2" s="402"/>
      <c r="C2" s="402"/>
      <c r="D2" s="402"/>
      <c r="E2" s="402"/>
    </row>
    <row r="3" spans="1:5" s="11" customFormat="1" ht="32.25" customHeight="1" x14ac:dyDescent="0.2">
      <c r="A3" s="2" t="s">
        <v>71</v>
      </c>
      <c r="B3" s="3" t="s">
        <v>1</v>
      </c>
      <c r="C3" s="3" t="s">
        <v>72</v>
      </c>
      <c r="D3" s="236" t="s">
        <v>516</v>
      </c>
      <c r="E3" s="236" t="s">
        <v>522</v>
      </c>
    </row>
    <row r="4" spans="1:5" ht="20.100000000000001" customHeight="1" x14ac:dyDescent="0.2">
      <c r="A4" s="12" t="s">
        <v>3</v>
      </c>
      <c r="B4" s="13" t="s">
        <v>44</v>
      </c>
      <c r="C4" s="6" t="s">
        <v>8</v>
      </c>
      <c r="D4" s="274">
        <v>0</v>
      </c>
      <c r="E4" s="274">
        <v>0</v>
      </c>
    </row>
    <row r="5" spans="1:5" ht="20.100000000000001" customHeight="1" x14ac:dyDescent="0.2">
      <c r="A5" s="14" t="s">
        <v>73</v>
      </c>
      <c r="B5" s="5" t="s">
        <v>45</v>
      </c>
      <c r="C5" s="6" t="s">
        <v>8</v>
      </c>
      <c r="D5" s="274">
        <v>0</v>
      </c>
      <c r="E5" s="274">
        <v>0</v>
      </c>
    </row>
    <row r="6" spans="1:5" ht="20.100000000000001" customHeight="1" x14ac:dyDescent="0.2">
      <c r="A6" s="14" t="s">
        <v>74</v>
      </c>
      <c r="B6" s="5" t="s">
        <v>46</v>
      </c>
      <c r="C6" s="6" t="s">
        <v>8</v>
      </c>
      <c r="D6" s="274">
        <v>0</v>
      </c>
      <c r="E6" s="274">
        <v>0</v>
      </c>
    </row>
    <row r="7" spans="1:5" ht="24.75" customHeight="1" x14ac:dyDescent="0.2">
      <c r="A7" s="14" t="s">
        <v>75</v>
      </c>
      <c r="B7" s="5" t="s">
        <v>47</v>
      </c>
      <c r="C7" s="6" t="s">
        <v>8</v>
      </c>
      <c r="D7" s="274">
        <v>0</v>
      </c>
      <c r="E7" s="274">
        <v>0</v>
      </c>
    </row>
    <row r="8" spans="1:5" ht="20.100000000000001" customHeight="1" x14ac:dyDescent="0.2">
      <c r="A8" s="14" t="s">
        <v>76</v>
      </c>
      <c r="B8" s="5" t="s">
        <v>48</v>
      </c>
      <c r="C8" s="6" t="s">
        <v>8</v>
      </c>
      <c r="D8" s="274">
        <v>0</v>
      </c>
      <c r="E8" s="274">
        <v>0</v>
      </c>
    </row>
    <row r="9" spans="1:5" ht="20.100000000000001" customHeight="1" x14ac:dyDescent="0.2">
      <c r="A9" s="14" t="s">
        <v>77</v>
      </c>
      <c r="B9" s="5" t="s">
        <v>49</v>
      </c>
      <c r="C9" s="6" t="s">
        <v>8</v>
      </c>
      <c r="D9" s="274">
        <v>245407</v>
      </c>
      <c r="E9" s="274">
        <v>225225</v>
      </c>
    </row>
    <row r="10" spans="1:5" ht="24.75" customHeight="1" x14ac:dyDescent="0.2">
      <c r="A10" s="14" t="s">
        <v>78</v>
      </c>
      <c r="B10" s="5" t="s">
        <v>79</v>
      </c>
      <c r="C10" s="6" t="s">
        <v>8</v>
      </c>
      <c r="D10" s="274">
        <v>0</v>
      </c>
      <c r="E10" s="274">
        <v>0</v>
      </c>
    </row>
    <row r="11" spans="1:5" ht="20.100000000000001" customHeight="1" x14ac:dyDescent="0.2">
      <c r="A11" s="14" t="s">
        <v>80</v>
      </c>
      <c r="B11" s="5" t="s">
        <v>50</v>
      </c>
      <c r="C11" s="6" t="s">
        <v>8</v>
      </c>
      <c r="D11" s="274">
        <v>0</v>
      </c>
      <c r="E11" s="274">
        <v>0</v>
      </c>
    </row>
    <row r="12" spans="1:5" ht="20.100000000000001" customHeight="1" x14ac:dyDescent="0.2">
      <c r="A12" s="14" t="s">
        <v>81</v>
      </c>
      <c r="B12" s="5" t="s">
        <v>51</v>
      </c>
      <c r="C12" s="6" t="s">
        <v>8</v>
      </c>
      <c r="D12" s="274">
        <v>0</v>
      </c>
      <c r="E12" s="274">
        <v>0</v>
      </c>
    </row>
    <row r="13" spans="1:5" ht="20.100000000000001" customHeight="1" x14ac:dyDescent="0.2">
      <c r="A13" s="14" t="s">
        <v>82</v>
      </c>
      <c r="B13" s="5" t="s">
        <v>52</v>
      </c>
      <c r="C13" s="6" t="s">
        <v>8</v>
      </c>
      <c r="D13" s="274">
        <v>0</v>
      </c>
      <c r="E13" s="274">
        <v>0</v>
      </c>
    </row>
    <row r="14" spans="1:5" ht="20.100000000000001" customHeight="1" x14ac:dyDescent="0.2">
      <c r="A14" s="14" t="s">
        <v>83</v>
      </c>
      <c r="B14" s="5" t="s">
        <v>53</v>
      </c>
      <c r="C14" s="6" t="s">
        <v>8</v>
      </c>
      <c r="D14" s="274">
        <v>0</v>
      </c>
      <c r="E14" s="274">
        <v>0</v>
      </c>
    </row>
    <row r="15" spans="1:5" ht="27.75" customHeight="1" x14ac:dyDescent="0.2">
      <c r="A15" s="14" t="s">
        <v>6</v>
      </c>
      <c r="B15" s="5" t="s">
        <v>54</v>
      </c>
      <c r="C15" s="6" t="s">
        <v>21</v>
      </c>
      <c r="D15" s="274">
        <v>0</v>
      </c>
      <c r="E15" s="274">
        <v>0</v>
      </c>
    </row>
    <row r="16" spans="1:5" ht="20.100000000000001" customHeight="1" x14ac:dyDescent="0.2">
      <c r="A16" s="14" t="s">
        <v>84</v>
      </c>
      <c r="B16" s="5" t="s">
        <v>55</v>
      </c>
      <c r="C16" s="6" t="s">
        <v>21</v>
      </c>
      <c r="D16" s="274">
        <v>0</v>
      </c>
      <c r="E16" s="274">
        <v>0</v>
      </c>
    </row>
    <row r="17" spans="1:8" ht="20.100000000000001" customHeight="1" x14ac:dyDescent="0.2">
      <c r="A17" s="14" t="s">
        <v>85</v>
      </c>
      <c r="B17" s="5" t="s">
        <v>56</v>
      </c>
      <c r="C17" s="6" t="s">
        <v>21</v>
      </c>
      <c r="D17" s="274">
        <v>0</v>
      </c>
      <c r="E17" s="274">
        <v>0</v>
      </c>
    </row>
    <row r="18" spans="1:8" ht="27" customHeight="1" x14ac:dyDescent="0.2">
      <c r="A18" s="14" t="s">
        <v>86</v>
      </c>
      <c r="B18" s="5" t="s">
        <v>87</v>
      </c>
      <c r="C18" s="6" t="s">
        <v>21</v>
      </c>
      <c r="D18" s="274">
        <v>0</v>
      </c>
      <c r="E18" s="274">
        <v>0</v>
      </c>
    </row>
    <row r="19" spans="1:8" ht="20.100000000000001" customHeight="1" x14ac:dyDescent="0.2">
      <c r="A19" s="14" t="s">
        <v>88</v>
      </c>
      <c r="B19" s="5" t="s">
        <v>57</v>
      </c>
      <c r="C19" s="6" t="s">
        <v>21</v>
      </c>
      <c r="D19" s="274">
        <v>0</v>
      </c>
      <c r="E19" s="274">
        <v>0</v>
      </c>
    </row>
    <row r="20" spans="1:8" ht="20.100000000000001" customHeight="1" x14ac:dyDescent="0.2">
      <c r="A20" s="14" t="s">
        <v>89</v>
      </c>
      <c r="B20" s="5" t="s">
        <v>58</v>
      </c>
      <c r="C20" s="6" t="s">
        <v>21</v>
      </c>
      <c r="D20" s="274">
        <v>0</v>
      </c>
      <c r="E20" s="274">
        <v>0</v>
      </c>
    </row>
    <row r="21" spans="1:8" ht="20.100000000000001" customHeight="1" x14ac:dyDescent="0.2">
      <c r="A21" s="14" t="s">
        <v>9</v>
      </c>
      <c r="B21" s="5" t="s">
        <v>59</v>
      </c>
      <c r="C21" s="6" t="s">
        <v>21</v>
      </c>
      <c r="D21" s="387">
        <v>1108937</v>
      </c>
      <c r="E21" s="387">
        <f>E22+E23</f>
        <v>4761928</v>
      </c>
      <c r="F21" s="230"/>
      <c r="G21" s="230"/>
      <c r="H21" s="230"/>
    </row>
    <row r="22" spans="1:8" ht="20.100000000000001" customHeight="1" x14ac:dyDescent="0.2">
      <c r="A22" s="14" t="s">
        <v>90</v>
      </c>
      <c r="B22" s="5" t="s">
        <v>60</v>
      </c>
      <c r="C22" s="6" t="s">
        <v>21</v>
      </c>
      <c r="D22" s="274">
        <v>401640</v>
      </c>
      <c r="E22" s="274">
        <v>447372</v>
      </c>
    </row>
    <row r="23" spans="1:8" ht="20.100000000000001" customHeight="1" x14ac:dyDescent="0.2">
      <c r="A23" s="14" t="s">
        <v>91</v>
      </c>
      <c r="B23" s="5" t="s">
        <v>61</v>
      </c>
      <c r="C23" s="6" t="s">
        <v>21</v>
      </c>
      <c r="D23" s="274">
        <v>707297</v>
      </c>
      <c r="E23" s="274">
        <v>4314556</v>
      </c>
    </row>
    <row r="24" spans="1:8" ht="20.100000000000001" customHeight="1" x14ac:dyDescent="0.2">
      <c r="A24" s="14" t="s">
        <v>62</v>
      </c>
      <c r="B24" s="5" t="s">
        <v>63</v>
      </c>
      <c r="C24" s="6" t="s">
        <v>21</v>
      </c>
      <c r="D24" s="389">
        <v>26940</v>
      </c>
      <c r="E24" s="389">
        <f>E25</f>
        <v>33939</v>
      </c>
    </row>
    <row r="25" spans="1:8" ht="20.100000000000001" customHeight="1" x14ac:dyDescent="0.2">
      <c r="A25" s="14" t="s">
        <v>92</v>
      </c>
      <c r="B25" s="5" t="s">
        <v>64</v>
      </c>
      <c r="C25" s="6" t="s">
        <v>21</v>
      </c>
      <c r="D25" s="388">
        <v>26940</v>
      </c>
      <c r="E25" s="278">
        <v>33939</v>
      </c>
    </row>
    <row r="26" spans="1:8" ht="20.100000000000001" customHeight="1" x14ac:dyDescent="0.2">
      <c r="A26" s="14" t="s">
        <v>11</v>
      </c>
      <c r="B26" s="5" t="s">
        <v>65</v>
      </c>
      <c r="C26" s="6" t="s">
        <v>21</v>
      </c>
      <c r="D26" s="389">
        <v>495345</v>
      </c>
      <c r="E26" s="389">
        <f>E27+E28+E29+E30+E31</f>
        <v>507236</v>
      </c>
    </row>
    <row r="27" spans="1:8" ht="20.100000000000001" customHeight="1" x14ac:dyDescent="0.2">
      <c r="A27" s="14" t="s">
        <v>93</v>
      </c>
      <c r="B27" s="5" t="s">
        <v>66</v>
      </c>
      <c r="C27" s="6" t="s">
        <v>21</v>
      </c>
      <c r="D27" s="388">
        <v>45721</v>
      </c>
      <c r="E27" s="278">
        <v>46954</v>
      </c>
    </row>
    <row r="28" spans="1:8" ht="20.100000000000001" customHeight="1" x14ac:dyDescent="0.2">
      <c r="A28" s="14" t="s">
        <v>94</v>
      </c>
      <c r="B28" s="5" t="s">
        <v>67</v>
      </c>
      <c r="C28" s="6" t="s">
        <v>21</v>
      </c>
      <c r="D28" s="388">
        <v>110193</v>
      </c>
      <c r="E28" s="278">
        <v>211449</v>
      </c>
    </row>
    <row r="29" spans="1:8" ht="20.100000000000001" customHeight="1" x14ac:dyDescent="0.2">
      <c r="A29" s="14" t="s">
        <v>95</v>
      </c>
      <c r="B29" s="5" t="s">
        <v>68</v>
      </c>
      <c r="C29" s="6" t="s">
        <v>21</v>
      </c>
      <c r="D29" s="388">
        <v>339431</v>
      </c>
      <c r="E29" s="278">
        <v>221835</v>
      </c>
    </row>
    <row r="30" spans="1:8" ht="20.100000000000001" customHeight="1" x14ac:dyDescent="0.2">
      <c r="A30" s="14" t="s">
        <v>96</v>
      </c>
      <c r="B30" s="5" t="s">
        <v>69</v>
      </c>
      <c r="C30" s="6" t="s">
        <v>21</v>
      </c>
      <c r="D30" s="278">
        <v>0</v>
      </c>
      <c r="E30" s="278">
        <v>0</v>
      </c>
    </row>
    <row r="31" spans="1:8" ht="20.100000000000001" customHeight="1" thickBot="1" x14ac:dyDescent="0.25">
      <c r="A31" s="15" t="s">
        <v>97</v>
      </c>
      <c r="B31" s="172" t="s">
        <v>70</v>
      </c>
      <c r="C31" s="173" t="s">
        <v>21</v>
      </c>
      <c r="D31" s="278"/>
      <c r="E31" s="278">
        <v>26998</v>
      </c>
      <c r="F31" s="110"/>
    </row>
  </sheetData>
  <mergeCells count="2">
    <mergeCell ref="A1:E1"/>
    <mergeCell ref="A2:E2"/>
  </mergeCells>
  <phoneticPr fontId="6" type="noConversion"/>
  <pageMargins left="0.53" right="0.56000000000000005" top="0.53" bottom="0.65" header="0.42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view="pageBreakPreview" workbookViewId="0">
      <selection activeCell="E4" sqref="E4"/>
    </sheetView>
  </sheetViews>
  <sheetFormatPr defaultRowHeight="12.75" x14ac:dyDescent="0.2"/>
  <cols>
    <col min="1" max="1" width="5.5703125" style="72" customWidth="1"/>
    <col min="2" max="2" width="51.140625" style="73" customWidth="1"/>
    <col min="3" max="3" width="7.42578125" style="74" customWidth="1"/>
    <col min="4" max="5" width="14.42578125" style="75" customWidth="1"/>
    <col min="6" max="16384" width="9.140625" style="49"/>
  </cols>
  <sheetData>
    <row r="1" spans="1:5" ht="46.5" customHeight="1" x14ac:dyDescent="0.2">
      <c r="A1" s="403" t="s">
        <v>98</v>
      </c>
      <c r="B1" s="404"/>
      <c r="C1" s="404"/>
      <c r="D1" s="404"/>
      <c r="E1" s="404"/>
    </row>
    <row r="2" spans="1:5" ht="36" customHeight="1" thickBot="1" x14ac:dyDescent="0.25">
      <c r="A2" s="405" t="s">
        <v>524</v>
      </c>
      <c r="B2" s="406"/>
      <c r="C2" s="406"/>
      <c r="D2" s="406"/>
      <c r="E2" s="406"/>
    </row>
    <row r="3" spans="1:5" s="71" customFormat="1" ht="32.25" customHeight="1" x14ac:dyDescent="0.2">
      <c r="A3" s="76"/>
      <c r="B3" s="77"/>
      <c r="C3" s="77" t="s">
        <v>72</v>
      </c>
      <c r="D3" s="78" t="s">
        <v>516</v>
      </c>
      <c r="E3" s="236" t="s">
        <v>522</v>
      </c>
    </row>
    <row r="4" spans="1:5" ht="20.100000000000001" customHeight="1" x14ac:dyDescent="0.2">
      <c r="A4" s="79"/>
      <c r="B4" s="80" t="s">
        <v>99</v>
      </c>
      <c r="C4" s="81" t="s">
        <v>21</v>
      </c>
      <c r="D4" s="82">
        <v>0</v>
      </c>
      <c r="E4" s="274">
        <v>0</v>
      </c>
    </row>
    <row r="5" spans="1:5" ht="20.100000000000001" customHeight="1" x14ac:dyDescent="0.2">
      <c r="A5" s="83"/>
      <c r="B5" s="80" t="s">
        <v>100</v>
      </c>
      <c r="C5" s="81" t="s">
        <v>21</v>
      </c>
      <c r="D5" s="82">
        <v>0</v>
      </c>
      <c r="E5" s="274">
        <v>0</v>
      </c>
    </row>
    <row r="6" spans="1:5" ht="20.100000000000001" customHeight="1" thickBot="1" x14ac:dyDescent="0.25">
      <c r="A6" s="84"/>
      <c r="B6" s="85" t="s">
        <v>101</v>
      </c>
      <c r="C6" s="86" t="s">
        <v>21</v>
      </c>
      <c r="D6" s="87">
        <v>0</v>
      </c>
      <c r="E6" s="277">
        <v>0</v>
      </c>
    </row>
  </sheetData>
  <mergeCells count="2">
    <mergeCell ref="A1:E1"/>
    <mergeCell ref="A2:E2"/>
  </mergeCells>
  <phoneticPr fontId="6" type="noConversion"/>
  <pageMargins left="0.54" right="0.5" top="1" bottom="1" header="0.5" footer="0.5"/>
  <pageSetup paperSize="9" scale="9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view="pageBreakPreview" workbookViewId="0">
      <selection activeCell="D4" sqref="D4"/>
    </sheetView>
  </sheetViews>
  <sheetFormatPr defaultRowHeight="12.75" x14ac:dyDescent="0.2"/>
  <cols>
    <col min="1" max="1" width="39.85546875" style="38" customWidth="1"/>
    <col min="2" max="2" width="14.7109375" style="38" customWidth="1"/>
    <col min="3" max="3" width="22.5703125" style="38" customWidth="1"/>
    <col min="4" max="4" width="27.140625" style="38" customWidth="1"/>
    <col min="5" max="16384" width="9.140625" style="38"/>
  </cols>
  <sheetData>
    <row r="1" spans="1:4" ht="45" customHeight="1" x14ac:dyDescent="0.2">
      <c r="A1" s="407" t="s">
        <v>342</v>
      </c>
      <c r="B1" s="407"/>
      <c r="C1" s="407"/>
      <c r="D1" s="407"/>
    </row>
    <row r="2" spans="1:4" ht="30.75" customHeight="1" x14ac:dyDescent="0.2">
      <c r="A2" s="408" t="s">
        <v>525</v>
      </c>
      <c r="B2" s="408"/>
      <c r="C2" s="408"/>
      <c r="D2" s="408"/>
    </row>
    <row r="3" spans="1:4" s="68" customFormat="1" ht="16.5" x14ac:dyDescent="0.2">
      <c r="A3" s="56" t="s">
        <v>343</v>
      </c>
      <c r="B3" s="56" t="s">
        <v>211</v>
      </c>
      <c r="C3" s="69" t="s">
        <v>516</v>
      </c>
      <c r="D3" s="69" t="s">
        <v>522</v>
      </c>
    </row>
    <row r="4" spans="1:4" ht="16.5" x14ac:dyDescent="0.2">
      <c r="A4" s="54" t="s">
        <v>341</v>
      </c>
      <c r="B4" s="54" t="s">
        <v>21</v>
      </c>
      <c r="C4" s="70">
        <v>0</v>
      </c>
      <c r="D4" s="279">
        <v>0</v>
      </c>
    </row>
    <row r="5" spans="1:4" ht="16.5" x14ac:dyDescent="0.2">
      <c r="A5" s="54" t="s">
        <v>341</v>
      </c>
      <c r="B5" s="54" t="s">
        <v>21</v>
      </c>
      <c r="C5" s="70">
        <v>0</v>
      </c>
      <c r="D5" s="279">
        <v>0</v>
      </c>
    </row>
    <row r="6" spans="1:4" ht="16.5" x14ac:dyDescent="0.2">
      <c r="A6" s="54" t="s">
        <v>341</v>
      </c>
      <c r="B6" s="54" t="s">
        <v>21</v>
      </c>
      <c r="C6" s="70">
        <v>0</v>
      </c>
      <c r="D6" s="279">
        <v>0</v>
      </c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8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view="pageBreakPreview" workbookViewId="0">
      <selection activeCell="J14" sqref="J14"/>
    </sheetView>
  </sheetViews>
  <sheetFormatPr defaultRowHeight="12.75" x14ac:dyDescent="0.2"/>
  <cols>
    <col min="1" max="1" width="61.7109375" style="38" customWidth="1"/>
    <col min="2" max="3" width="15.42578125" style="38" customWidth="1"/>
    <col min="4" max="4" width="17.5703125" style="38" customWidth="1"/>
    <col min="5" max="16384" width="9.140625" style="38"/>
  </cols>
  <sheetData>
    <row r="1" spans="1:9" ht="43.5" customHeight="1" x14ac:dyDescent="0.2">
      <c r="A1" s="403" t="s">
        <v>210</v>
      </c>
      <c r="B1" s="409"/>
      <c r="C1" s="409"/>
      <c r="D1" s="409"/>
      <c r="E1" s="65"/>
      <c r="F1" s="65"/>
      <c r="G1" s="65"/>
      <c r="H1" s="65"/>
      <c r="I1" s="65"/>
    </row>
    <row r="2" spans="1:9" ht="20.100000000000001" customHeight="1" x14ac:dyDescent="0.2">
      <c r="A2" s="410" t="s">
        <v>349</v>
      </c>
      <c r="B2" s="410"/>
      <c r="C2" s="410"/>
      <c r="D2" s="410"/>
    </row>
    <row r="3" spans="1:9" ht="15.75" thickBot="1" x14ac:dyDescent="0.25">
      <c r="A3" s="66"/>
      <c r="B3" s="66"/>
      <c r="C3" s="66"/>
      <c r="D3" s="66"/>
    </row>
    <row r="4" spans="1:9" ht="30" customHeight="1" x14ac:dyDescent="0.2">
      <c r="A4" s="67"/>
      <c r="B4" s="111" t="s">
        <v>211</v>
      </c>
      <c r="C4" s="302" t="s">
        <v>516</v>
      </c>
      <c r="D4" s="302" t="s">
        <v>522</v>
      </c>
    </row>
    <row r="5" spans="1:9" ht="30" customHeight="1" x14ac:dyDescent="0.2">
      <c r="A5" s="280" t="s">
        <v>212</v>
      </c>
      <c r="B5" s="281" t="s">
        <v>21</v>
      </c>
      <c r="C5" s="282">
        <v>0</v>
      </c>
      <c r="D5" s="282">
        <v>0</v>
      </c>
    </row>
    <row r="6" spans="1:9" ht="30" customHeight="1" x14ac:dyDescent="0.2">
      <c r="A6" s="280" t="s">
        <v>213</v>
      </c>
      <c r="B6" s="281" t="s">
        <v>21</v>
      </c>
      <c r="C6" s="288" t="s">
        <v>341</v>
      </c>
      <c r="D6" s="288">
        <v>47031</v>
      </c>
    </row>
    <row r="7" spans="1:9" ht="30" customHeight="1" x14ac:dyDescent="0.2">
      <c r="A7" s="280" t="s">
        <v>214</v>
      </c>
      <c r="B7" s="281" t="s">
        <v>21</v>
      </c>
      <c r="C7" s="282">
        <v>0</v>
      </c>
      <c r="D7" s="282">
        <v>0</v>
      </c>
    </row>
    <row r="8" spans="1:9" ht="30" customHeight="1" x14ac:dyDescent="0.2">
      <c r="A8" s="280" t="s">
        <v>215</v>
      </c>
      <c r="B8" s="281" t="s">
        <v>21</v>
      </c>
      <c r="C8" s="282">
        <v>0</v>
      </c>
      <c r="D8" s="282">
        <v>0</v>
      </c>
    </row>
    <row r="9" spans="1:9" ht="30" customHeight="1" x14ac:dyDescent="0.2">
      <c r="A9" s="280" t="s">
        <v>216</v>
      </c>
      <c r="B9" s="281" t="s">
        <v>219</v>
      </c>
      <c r="C9" s="283">
        <v>0</v>
      </c>
      <c r="D9" s="283">
        <v>0</v>
      </c>
    </row>
    <row r="10" spans="1:9" ht="30" customHeight="1" x14ac:dyDescent="0.2">
      <c r="A10" s="280" t="s">
        <v>217</v>
      </c>
      <c r="B10" s="281" t="s">
        <v>21</v>
      </c>
      <c r="C10" s="282">
        <v>45849</v>
      </c>
      <c r="D10" s="282">
        <v>0</v>
      </c>
    </row>
    <row r="11" spans="1:9" ht="30" customHeight="1" x14ac:dyDescent="0.2">
      <c r="A11" s="280" t="s">
        <v>353</v>
      </c>
      <c r="B11" s="281" t="s">
        <v>21</v>
      </c>
      <c r="C11" s="282">
        <v>2219</v>
      </c>
      <c r="D11" s="282">
        <v>239</v>
      </c>
    </row>
    <row r="12" spans="1:9" ht="30" customHeight="1" thickBot="1" x14ac:dyDescent="0.25">
      <c r="A12" s="284" t="s">
        <v>218</v>
      </c>
      <c r="B12" s="285" t="s">
        <v>21</v>
      </c>
      <c r="C12" s="390">
        <v>48068</v>
      </c>
      <c r="D12" s="391">
        <v>47270</v>
      </c>
    </row>
    <row r="21" spans="8:8" x14ac:dyDescent="0.2">
      <c r="H21" s="392"/>
    </row>
  </sheetData>
  <mergeCells count="2">
    <mergeCell ref="A1:D1"/>
    <mergeCell ref="A2:D2"/>
  </mergeCells>
  <phoneticPr fontId="6" type="noConversion"/>
  <pageMargins left="0.75" right="0.75" top="1" bottom="1" header="0.5" footer="0.5"/>
  <pageSetup paperSize="9" scale="79" orientation="portrait" horizontalDpi="12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view="pageBreakPreview" workbookViewId="0">
      <selection activeCell="C5" sqref="C5"/>
    </sheetView>
  </sheetViews>
  <sheetFormatPr defaultRowHeight="12.75" x14ac:dyDescent="0.2"/>
  <cols>
    <col min="1" max="1" width="62.85546875" style="31" customWidth="1"/>
    <col min="2" max="2" width="15.42578125" style="31" customWidth="1"/>
    <col min="3" max="3" width="12" style="31" customWidth="1"/>
    <col min="4" max="16384" width="9.140625" style="31"/>
  </cols>
  <sheetData>
    <row r="1" spans="1:3" ht="44.25" customHeight="1" x14ac:dyDescent="0.2">
      <c r="A1" s="411" t="s">
        <v>327</v>
      </c>
      <c r="B1" s="411"/>
      <c r="C1" s="411"/>
    </row>
    <row r="2" spans="1:3" ht="21.75" customHeight="1" thickBot="1" x14ac:dyDescent="0.25">
      <c r="A2" s="412" t="s">
        <v>526</v>
      </c>
      <c r="B2" s="413"/>
      <c r="C2" s="413"/>
    </row>
    <row r="3" spans="1:3" ht="15" customHeight="1" x14ac:dyDescent="0.2">
      <c r="A3" s="60"/>
      <c r="B3" s="61" t="s">
        <v>211</v>
      </c>
      <c r="C3" s="269" t="s">
        <v>522</v>
      </c>
    </row>
    <row r="4" spans="1:3" ht="23.25" customHeight="1" x14ac:dyDescent="0.2">
      <c r="A4" s="168" t="s">
        <v>328</v>
      </c>
      <c r="B4" s="169" t="s">
        <v>329</v>
      </c>
      <c r="C4" s="237">
        <v>29</v>
      </c>
    </row>
    <row r="5" spans="1:3" ht="28.5" customHeight="1" x14ac:dyDescent="0.2">
      <c r="A5" s="62" t="s">
        <v>330</v>
      </c>
      <c r="B5" s="44" t="s">
        <v>219</v>
      </c>
      <c r="C5" s="270">
        <v>5757</v>
      </c>
    </row>
    <row r="6" spans="1:3" ht="20.25" customHeight="1" x14ac:dyDescent="0.2">
      <c r="A6" s="168" t="s">
        <v>331</v>
      </c>
      <c r="B6" s="169" t="s">
        <v>219</v>
      </c>
      <c r="C6" s="361">
        <v>1523</v>
      </c>
    </row>
    <row r="7" spans="1:3" ht="21" customHeight="1" x14ac:dyDescent="0.2">
      <c r="A7" s="231" t="s">
        <v>354</v>
      </c>
      <c r="B7" s="169" t="s">
        <v>219</v>
      </c>
      <c r="C7" s="237">
        <v>78</v>
      </c>
    </row>
    <row r="8" spans="1:3" ht="19.5" customHeight="1" x14ac:dyDescent="0.2">
      <c r="A8" s="62" t="s">
        <v>332</v>
      </c>
      <c r="B8" s="44" t="s">
        <v>333</v>
      </c>
      <c r="C8" s="237">
        <v>17.510999999999999</v>
      </c>
    </row>
    <row r="9" spans="1:3" ht="18.75" customHeight="1" x14ac:dyDescent="0.2">
      <c r="A9" s="62" t="s">
        <v>334</v>
      </c>
      <c r="B9" s="44" t="s">
        <v>219</v>
      </c>
      <c r="C9" s="237">
        <v>0</v>
      </c>
    </row>
    <row r="10" spans="1:3" ht="30.75" customHeight="1" thickBot="1" x14ac:dyDescent="0.25">
      <c r="A10" s="63" t="s">
        <v>335</v>
      </c>
      <c r="B10" s="48" t="s">
        <v>219</v>
      </c>
      <c r="C10" s="238">
        <v>0</v>
      </c>
    </row>
    <row r="11" spans="1:3" ht="15" customHeight="1" x14ac:dyDescent="0.2">
      <c r="A11" s="58"/>
      <c r="B11" s="51"/>
      <c r="C11" s="51"/>
    </row>
    <row r="12" spans="1:3" ht="15" customHeight="1" x14ac:dyDescent="0.2">
      <c r="A12" s="58"/>
      <c r="B12" s="51"/>
      <c r="C12" s="51"/>
    </row>
    <row r="13" spans="1:3" ht="15" customHeight="1" x14ac:dyDescent="0.2">
      <c r="A13" s="58"/>
      <c r="B13" s="51"/>
      <c r="C13" s="51"/>
    </row>
    <row r="14" spans="1:3" ht="15" customHeight="1" x14ac:dyDescent="0.2">
      <c r="A14" s="58"/>
      <c r="B14" s="51"/>
      <c r="C14" s="51"/>
    </row>
    <row r="15" spans="1:3" ht="15" customHeight="1" x14ac:dyDescent="0.2">
      <c r="A15" s="58"/>
      <c r="B15" s="51"/>
      <c r="C15" s="51"/>
    </row>
    <row r="16" spans="1:3" ht="15" customHeight="1" x14ac:dyDescent="0.2">
      <c r="A16" s="58"/>
      <c r="B16" s="51"/>
      <c r="C16" s="51"/>
    </row>
    <row r="17" spans="1:3" ht="15" customHeight="1" x14ac:dyDescent="0.2">
      <c r="A17" s="58"/>
      <c r="B17" s="51"/>
      <c r="C17" s="51"/>
    </row>
    <row r="18" spans="1:3" ht="15" customHeight="1" x14ac:dyDescent="0.2">
      <c r="A18" s="58"/>
      <c r="B18" s="51"/>
      <c r="C18" s="51"/>
    </row>
    <row r="19" spans="1:3" ht="15" customHeight="1" x14ac:dyDescent="0.2">
      <c r="A19" s="58"/>
      <c r="B19" s="51"/>
      <c r="C19" s="51"/>
    </row>
    <row r="20" spans="1:3" ht="15" customHeight="1" x14ac:dyDescent="0.2">
      <c r="A20" s="59"/>
      <c r="B20" s="51"/>
      <c r="C20" s="51"/>
    </row>
    <row r="21" spans="1:3" ht="15" customHeight="1" x14ac:dyDescent="0.2">
      <c r="A21" s="59"/>
      <c r="B21" s="51"/>
      <c r="C21" s="51"/>
    </row>
    <row r="22" spans="1:3" ht="15" customHeight="1" x14ac:dyDescent="0.2">
      <c r="A22" s="59"/>
      <c r="B22" s="51"/>
      <c r="C22" s="51"/>
    </row>
    <row r="23" spans="1:3" ht="15" customHeight="1" x14ac:dyDescent="0.2">
      <c r="A23" s="59"/>
      <c r="B23" s="51"/>
      <c r="C23" s="51"/>
    </row>
    <row r="24" spans="1:3" ht="15" customHeight="1" x14ac:dyDescent="0.2">
      <c r="A24" s="59"/>
      <c r="B24" s="51"/>
      <c r="C24" s="51"/>
    </row>
    <row r="25" spans="1:3" ht="15" customHeight="1" x14ac:dyDescent="0.2"/>
    <row r="26" spans="1:3" ht="15" customHeight="1" x14ac:dyDescent="0.2"/>
    <row r="27" spans="1:3" ht="15" customHeight="1" x14ac:dyDescent="0.2"/>
  </sheetData>
  <mergeCells count="2">
    <mergeCell ref="A1:C1"/>
    <mergeCell ref="A2:C2"/>
  </mergeCells>
  <phoneticPr fontId="6" type="noConversion"/>
  <pageMargins left="0.42" right="0.75" top="1" bottom="1" header="0.5" footer="0.5"/>
  <pageSetup paperSize="9" orientation="portrait" horizontalDpi="12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view="pageBreakPreview" workbookViewId="0">
      <selection activeCell="I25" sqref="I25"/>
    </sheetView>
  </sheetViews>
  <sheetFormatPr defaultRowHeight="12.75" x14ac:dyDescent="0.2"/>
  <cols>
    <col min="1" max="1" width="37.85546875" style="38" customWidth="1"/>
    <col min="2" max="2" width="21.7109375" style="38" customWidth="1"/>
    <col min="3" max="3" width="20.7109375" style="38" customWidth="1"/>
    <col min="4" max="4" width="19.28515625" style="38" customWidth="1"/>
    <col min="5" max="16384" width="9.140625" style="38"/>
  </cols>
  <sheetData>
    <row r="1" spans="1:4" ht="44.25" customHeight="1" x14ac:dyDescent="0.2">
      <c r="A1" s="407" t="s">
        <v>336</v>
      </c>
      <c r="B1" s="407"/>
      <c r="C1" s="407"/>
      <c r="D1" s="407"/>
    </row>
    <row r="2" spans="1:4" ht="15.75" x14ac:dyDescent="0.2">
      <c r="A2" s="30"/>
      <c r="B2" s="30"/>
      <c r="C2" s="30"/>
      <c r="D2" s="30"/>
    </row>
    <row r="3" spans="1:4" x14ac:dyDescent="0.2">
      <c r="A3" s="414" t="s">
        <v>348</v>
      </c>
      <c r="B3" s="414"/>
      <c r="C3" s="414"/>
      <c r="D3" s="414"/>
    </row>
    <row r="4" spans="1:4" ht="13.5" thickBot="1" x14ac:dyDescent="0.25">
      <c r="A4" s="52"/>
      <c r="B4" s="53"/>
      <c r="C4" s="53"/>
      <c r="D4" s="53"/>
    </row>
    <row r="5" spans="1:4" s="57" customFormat="1" ht="16.5" x14ac:dyDescent="0.2">
      <c r="A5" s="94" t="s">
        <v>337</v>
      </c>
      <c r="B5" s="95" t="s">
        <v>338</v>
      </c>
      <c r="C5" s="95" t="s">
        <v>339</v>
      </c>
      <c r="D5" s="96" t="s">
        <v>340</v>
      </c>
    </row>
    <row r="6" spans="1:4" s="51" customFormat="1" ht="16.5" x14ac:dyDescent="0.2">
      <c r="A6" s="97" t="s">
        <v>341</v>
      </c>
      <c r="B6" s="55" t="s">
        <v>341</v>
      </c>
      <c r="C6" s="55" t="s">
        <v>341</v>
      </c>
      <c r="D6" s="98" t="s">
        <v>341</v>
      </c>
    </row>
    <row r="7" spans="1:4" s="51" customFormat="1" ht="17.25" thickBot="1" x14ac:dyDescent="0.25">
      <c r="A7" s="99" t="s">
        <v>341</v>
      </c>
      <c r="B7" s="100" t="s">
        <v>341</v>
      </c>
      <c r="C7" s="100" t="s">
        <v>341</v>
      </c>
      <c r="D7" s="101" t="s">
        <v>341</v>
      </c>
    </row>
  </sheetData>
  <mergeCells count="2">
    <mergeCell ref="A1:D1"/>
    <mergeCell ref="A3:D3"/>
  </mergeCells>
  <phoneticPr fontId="6" type="noConversion"/>
  <pageMargins left="0.59" right="0.61" top="1" bottom="1" header="0.5" footer="0.5"/>
  <pageSetup paperSize="9" scale="9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68"/>
  <sheetViews>
    <sheetView zoomScaleSheetLayoutView="100" workbookViewId="0">
      <pane ySplit="3" topLeftCell="A19" activePane="bottomLeft" state="frozen"/>
      <selection pane="bottomLeft" activeCell="G27" sqref="G27"/>
    </sheetView>
  </sheetViews>
  <sheetFormatPr defaultRowHeight="12.75" x14ac:dyDescent="0.2"/>
  <cols>
    <col min="1" max="1" width="12.28515625" style="175" customWidth="1"/>
    <col min="2" max="2" width="13" style="175" customWidth="1"/>
    <col min="3" max="3" width="20.42578125" style="175" bestFit="1" customWidth="1"/>
    <col min="4" max="4" width="13" style="176" customWidth="1"/>
    <col min="5" max="5" width="15.85546875" style="177" customWidth="1"/>
    <col min="6" max="6" width="15.85546875" style="179" customWidth="1"/>
    <col min="7" max="7" width="13.85546875" style="177" customWidth="1"/>
    <col min="8" max="8" width="12.140625" style="179" customWidth="1"/>
    <col min="9" max="9" width="13.28515625" style="178" customWidth="1"/>
    <col min="10" max="16384" width="9.140625" style="38"/>
  </cols>
  <sheetData>
    <row r="1" spans="1:9" ht="42.75" customHeight="1" x14ac:dyDescent="0.2">
      <c r="A1" s="395" t="s">
        <v>102</v>
      </c>
      <c r="B1" s="415"/>
      <c r="C1" s="415"/>
      <c r="D1" s="415"/>
      <c r="E1" s="415"/>
      <c r="F1" s="415"/>
      <c r="G1" s="415"/>
      <c r="H1" s="415"/>
      <c r="I1" s="415"/>
    </row>
    <row r="2" spans="1:9" s="88" customFormat="1" ht="21.75" customHeight="1" thickBot="1" x14ac:dyDescent="0.25">
      <c r="A2" s="416" t="s">
        <v>527</v>
      </c>
      <c r="B2" s="417"/>
      <c r="C2" s="417"/>
      <c r="D2" s="417"/>
      <c r="E2" s="417"/>
      <c r="F2" s="417"/>
      <c r="G2" s="417"/>
      <c r="H2" s="417"/>
      <c r="I2" s="417"/>
    </row>
    <row r="3" spans="1:9" s="91" customFormat="1" ht="70.5" customHeight="1" thickBot="1" x14ac:dyDescent="0.25">
      <c r="A3" s="241" t="s">
        <v>489</v>
      </c>
      <c r="B3" s="183" t="s">
        <v>489</v>
      </c>
      <c r="C3" s="183" t="s">
        <v>488</v>
      </c>
      <c r="D3" s="183" t="s">
        <v>104</v>
      </c>
      <c r="E3" s="183" t="s">
        <v>105</v>
      </c>
      <c r="F3" s="184" t="s">
        <v>487</v>
      </c>
      <c r="G3" s="183" t="s">
        <v>107</v>
      </c>
      <c r="H3" s="184" t="s">
        <v>322</v>
      </c>
      <c r="I3" s="185" t="s">
        <v>108</v>
      </c>
    </row>
    <row r="4" spans="1:9" x14ac:dyDescent="0.2">
      <c r="A4" s="198" t="s">
        <v>133</v>
      </c>
      <c r="B4" s="220" t="s">
        <v>224</v>
      </c>
      <c r="C4" s="220" t="s">
        <v>449</v>
      </c>
      <c r="D4" s="294">
        <v>212</v>
      </c>
      <c r="E4" s="171"/>
      <c r="F4" s="181"/>
      <c r="G4" s="174">
        <v>1.124663</v>
      </c>
      <c r="H4" s="297">
        <v>27065</v>
      </c>
      <c r="I4" s="180">
        <f t="shared" ref="I4:I35" si="0">H4*252.387/1000</f>
        <v>6830.854155</v>
      </c>
    </row>
    <row r="5" spans="1:9" x14ac:dyDescent="0.2">
      <c r="A5" s="198" t="s">
        <v>132</v>
      </c>
      <c r="B5" s="220" t="s">
        <v>225</v>
      </c>
      <c r="C5" s="220" t="s">
        <v>450</v>
      </c>
      <c r="D5" s="295">
        <v>210</v>
      </c>
      <c r="E5" s="171"/>
      <c r="F5" s="181"/>
      <c r="G5" s="174">
        <v>1.0982339999999999</v>
      </c>
      <c r="H5" s="297">
        <v>26963</v>
      </c>
      <c r="I5" s="180">
        <f t="shared" si="0"/>
        <v>6805.1106810000001</v>
      </c>
    </row>
    <row r="6" spans="1:9" x14ac:dyDescent="0.2">
      <c r="A6" s="198" t="s">
        <v>185</v>
      </c>
      <c r="B6" s="220" t="s">
        <v>231</v>
      </c>
      <c r="C6" s="220" t="s">
        <v>456</v>
      </c>
      <c r="D6" s="295">
        <v>48</v>
      </c>
      <c r="E6" s="171"/>
      <c r="F6" s="181"/>
      <c r="G6" s="174">
        <v>0.32242199999999999</v>
      </c>
      <c r="H6" s="297">
        <v>7594</v>
      </c>
      <c r="I6" s="180">
        <f t="shared" si="0"/>
        <v>1916.626878</v>
      </c>
    </row>
    <row r="7" spans="1:9" x14ac:dyDescent="0.2">
      <c r="A7" s="198" t="s">
        <v>110</v>
      </c>
      <c r="B7" s="220" t="s">
        <v>240</v>
      </c>
      <c r="C7" s="220" t="s">
        <v>459</v>
      </c>
      <c r="D7" s="295">
        <v>109</v>
      </c>
      <c r="E7" s="171"/>
      <c r="F7" s="181"/>
      <c r="G7" s="174">
        <v>0.47042</v>
      </c>
      <c r="H7" s="297">
        <v>13085</v>
      </c>
      <c r="I7" s="180">
        <f t="shared" si="0"/>
        <v>3302.4838949999998</v>
      </c>
    </row>
    <row r="8" spans="1:9" x14ac:dyDescent="0.2">
      <c r="A8" s="198" t="s">
        <v>171</v>
      </c>
      <c r="B8" s="220" t="s">
        <v>239</v>
      </c>
      <c r="C8" s="220" t="s">
        <v>462</v>
      </c>
      <c r="D8" s="295">
        <v>121</v>
      </c>
      <c r="E8" s="171"/>
      <c r="F8" s="181"/>
      <c r="G8" s="174">
        <v>0.48451499999999997</v>
      </c>
      <c r="H8" s="297">
        <v>15043</v>
      </c>
      <c r="I8" s="180">
        <f t="shared" si="0"/>
        <v>3796.6576409999998</v>
      </c>
    </row>
    <row r="9" spans="1:9" x14ac:dyDescent="0.2">
      <c r="A9" s="198" t="s">
        <v>186</v>
      </c>
      <c r="B9" s="220" t="s">
        <v>238</v>
      </c>
      <c r="C9" s="220" t="s">
        <v>464</v>
      </c>
      <c r="D9" s="295">
        <v>97</v>
      </c>
      <c r="E9" s="171"/>
      <c r="F9" s="181"/>
      <c r="G9" s="174">
        <v>7.5760999999999995E-2</v>
      </c>
      <c r="H9" s="297">
        <v>11555</v>
      </c>
      <c r="I9" s="180">
        <f t="shared" si="0"/>
        <v>2916.3317850000003</v>
      </c>
    </row>
    <row r="10" spans="1:9" x14ac:dyDescent="0.2">
      <c r="A10" s="198" t="s">
        <v>111</v>
      </c>
      <c r="B10" s="220" t="s">
        <v>241</v>
      </c>
      <c r="C10" s="220" t="s">
        <v>466</v>
      </c>
      <c r="D10" s="296">
        <v>58</v>
      </c>
      <c r="E10" s="171"/>
      <c r="F10" s="181"/>
      <c r="G10" s="174">
        <v>0.37469200000000003</v>
      </c>
      <c r="H10" s="297">
        <v>8778</v>
      </c>
      <c r="I10" s="180">
        <f t="shared" si="0"/>
        <v>2215.453086</v>
      </c>
    </row>
    <row r="11" spans="1:9" x14ac:dyDescent="0.2">
      <c r="A11" s="198" t="s">
        <v>174</v>
      </c>
      <c r="B11" s="220" t="s">
        <v>244</v>
      </c>
      <c r="C11" s="220" t="s">
        <v>469</v>
      </c>
      <c r="D11" s="286">
        <f>12+12+12+12+12</f>
        <v>60</v>
      </c>
      <c r="E11" s="171"/>
      <c r="F11" s="181"/>
      <c r="G11" s="174">
        <v>0.28601100000000002</v>
      </c>
      <c r="H11" s="297">
        <v>9550</v>
      </c>
      <c r="I11" s="180">
        <f t="shared" si="0"/>
        <v>2410.29585</v>
      </c>
    </row>
    <row r="12" spans="1:9" x14ac:dyDescent="0.2">
      <c r="A12" s="198" t="s">
        <v>182</v>
      </c>
      <c r="B12" s="220" t="s">
        <v>248</v>
      </c>
      <c r="C12" s="220" t="s">
        <v>473</v>
      </c>
      <c r="D12" s="286">
        <f>36+36+36</f>
        <v>108</v>
      </c>
      <c r="E12" s="171"/>
      <c r="F12" s="181"/>
      <c r="G12" s="174"/>
      <c r="H12" s="297">
        <v>15362</v>
      </c>
      <c r="I12" s="180">
        <f t="shared" si="0"/>
        <v>3877.1690939999999</v>
      </c>
    </row>
    <row r="13" spans="1:9" x14ac:dyDescent="0.2">
      <c r="A13" s="198">
        <v>6118</v>
      </c>
      <c r="B13" s="220" t="s">
        <v>252</v>
      </c>
      <c r="C13" s="220" t="s">
        <v>477</v>
      </c>
      <c r="D13" s="286">
        <v>138</v>
      </c>
      <c r="E13" s="171"/>
      <c r="F13" s="181"/>
      <c r="G13" s="174">
        <v>0.84980999999999995</v>
      </c>
      <c r="H13" s="297">
        <v>21875</v>
      </c>
      <c r="I13" s="180">
        <f t="shared" si="0"/>
        <v>5520.9656249999998</v>
      </c>
    </row>
    <row r="14" spans="1:9" x14ac:dyDescent="0.2">
      <c r="A14" s="198" t="s">
        <v>116</v>
      </c>
      <c r="B14" s="220" t="s">
        <v>256</v>
      </c>
      <c r="C14" s="220" t="s">
        <v>481</v>
      </c>
      <c r="D14" s="286">
        <v>108</v>
      </c>
      <c r="E14" s="171"/>
      <c r="F14" s="181"/>
      <c r="G14" s="174">
        <v>0.70709900000000003</v>
      </c>
      <c r="H14" s="181">
        <v>15811</v>
      </c>
      <c r="I14" s="180">
        <f t="shared" si="0"/>
        <v>3990.4908569999998</v>
      </c>
    </row>
    <row r="15" spans="1:9" x14ac:dyDescent="0.2">
      <c r="A15" s="198" t="s">
        <v>187</v>
      </c>
      <c r="B15" s="220" t="s">
        <v>259</v>
      </c>
      <c r="C15" s="220" t="s">
        <v>425</v>
      </c>
      <c r="D15" s="286">
        <f>36+36+36</f>
        <v>108</v>
      </c>
      <c r="E15" s="171"/>
      <c r="F15" s="181"/>
      <c r="G15" s="174"/>
      <c r="H15" s="181">
        <v>15314</v>
      </c>
      <c r="I15" s="180">
        <f t="shared" si="0"/>
        <v>3865.0545180000004</v>
      </c>
    </row>
    <row r="16" spans="1:9" x14ac:dyDescent="0.2">
      <c r="A16" s="198" t="s">
        <v>134</v>
      </c>
      <c r="B16" s="220" t="s">
        <v>262</v>
      </c>
      <c r="C16" s="220" t="s">
        <v>391</v>
      </c>
      <c r="D16" s="286">
        <v>228</v>
      </c>
      <c r="E16" s="171"/>
      <c r="F16" s="181"/>
      <c r="G16" s="174">
        <v>1.368976</v>
      </c>
      <c r="H16" s="181">
        <v>30609</v>
      </c>
      <c r="I16" s="180">
        <f t="shared" si="0"/>
        <v>7725.3136830000003</v>
      </c>
    </row>
    <row r="17" spans="1:9" x14ac:dyDescent="0.2">
      <c r="A17" s="198" t="s">
        <v>176</v>
      </c>
      <c r="B17" s="220" t="s">
        <v>264</v>
      </c>
      <c r="C17" s="220" t="s">
        <v>393</v>
      </c>
      <c r="D17" s="286">
        <v>177</v>
      </c>
      <c r="E17" s="171"/>
      <c r="F17" s="181"/>
      <c r="G17" s="174"/>
      <c r="H17" s="181">
        <v>23695</v>
      </c>
      <c r="I17" s="180">
        <f t="shared" si="0"/>
        <v>5980.3099649999995</v>
      </c>
    </row>
    <row r="18" spans="1:9" x14ac:dyDescent="0.2">
      <c r="A18" s="198" t="s">
        <v>135</v>
      </c>
      <c r="B18" s="220" t="s">
        <v>266</v>
      </c>
      <c r="C18" s="220" t="s">
        <v>395</v>
      </c>
      <c r="D18" s="286">
        <v>211</v>
      </c>
      <c r="E18" s="171"/>
      <c r="F18" s="181"/>
      <c r="G18" s="174">
        <v>0.51916600000000002</v>
      </c>
      <c r="H18" s="181">
        <v>27079</v>
      </c>
      <c r="I18" s="180">
        <f t="shared" si="0"/>
        <v>6834.387573</v>
      </c>
    </row>
    <row r="19" spans="1:9" x14ac:dyDescent="0.2">
      <c r="A19" s="198" t="s">
        <v>177</v>
      </c>
      <c r="B19" s="220" t="s">
        <v>270</v>
      </c>
      <c r="C19" s="220" t="s">
        <v>399</v>
      </c>
      <c r="D19" s="286">
        <f>60+60+60</f>
        <v>180</v>
      </c>
      <c r="E19" s="171"/>
      <c r="F19" s="181"/>
      <c r="G19" s="174"/>
      <c r="H19" s="181">
        <v>23250</v>
      </c>
      <c r="I19" s="180">
        <f t="shared" si="0"/>
        <v>5867.9977500000005</v>
      </c>
    </row>
    <row r="20" spans="1:9" x14ac:dyDescent="0.2">
      <c r="A20" s="198" t="s">
        <v>178</v>
      </c>
      <c r="B20" s="226" t="s">
        <v>272</v>
      </c>
      <c r="C20" s="226" t="s">
        <v>402</v>
      </c>
      <c r="D20" s="286">
        <f>60+60</f>
        <v>120</v>
      </c>
      <c r="E20" s="171"/>
      <c r="F20" s="181"/>
      <c r="G20" s="174"/>
      <c r="H20" s="181">
        <v>15400</v>
      </c>
      <c r="I20" s="180">
        <f t="shared" si="0"/>
        <v>3886.7597999999998</v>
      </c>
    </row>
    <row r="21" spans="1:9" x14ac:dyDescent="0.2">
      <c r="A21" s="198" t="s">
        <v>179</v>
      </c>
      <c r="B21" s="198">
        <v>216</v>
      </c>
      <c r="C21" s="198" t="s">
        <v>403</v>
      </c>
      <c r="D21" s="286">
        <f>90+30</f>
        <v>120</v>
      </c>
      <c r="E21" s="171"/>
      <c r="F21" s="181"/>
      <c r="G21" s="174"/>
      <c r="H21" s="181">
        <v>15500</v>
      </c>
      <c r="I21" s="180">
        <f t="shared" si="0"/>
        <v>3911.9985000000001</v>
      </c>
    </row>
    <row r="22" spans="1:9" x14ac:dyDescent="0.2">
      <c r="A22" s="198" t="s">
        <v>136</v>
      </c>
      <c r="B22" s="220" t="s">
        <v>274</v>
      </c>
      <c r="C22" s="220" t="s">
        <v>405</v>
      </c>
      <c r="D22" s="286">
        <f>55+55+60</f>
        <v>170</v>
      </c>
      <c r="E22" s="171"/>
      <c r="F22" s="181"/>
      <c r="G22" s="174">
        <v>0.89444400000000002</v>
      </c>
      <c r="H22" s="181">
        <v>23014</v>
      </c>
      <c r="I22" s="180">
        <f t="shared" si="0"/>
        <v>5808.4344179999998</v>
      </c>
    </row>
    <row r="23" spans="1:9" x14ac:dyDescent="0.2">
      <c r="A23" s="198" t="s">
        <v>137</v>
      </c>
      <c r="B23" s="220" t="s">
        <v>276</v>
      </c>
      <c r="C23" s="220" t="s">
        <v>408</v>
      </c>
      <c r="D23" s="286">
        <v>220</v>
      </c>
      <c r="E23" s="171"/>
      <c r="F23" s="181"/>
      <c r="G23" s="174">
        <v>0.90149199999999996</v>
      </c>
      <c r="H23" s="181">
        <v>27285</v>
      </c>
      <c r="I23" s="180">
        <f t="shared" si="0"/>
        <v>6886.3792949999997</v>
      </c>
    </row>
    <row r="24" spans="1:9" x14ac:dyDescent="0.2">
      <c r="A24" s="198" t="s">
        <v>138</v>
      </c>
      <c r="B24" s="220" t="s">
        <v>282</v>
      </c>
      <c r="C24" s="220" t="s">
        <v>355</v>
      </c>
      <c r="D24" s="286">
        <v>200</v>
      </c>
      <c r="E24" s="171"/>
      <c r="F24" s="181"/>
      <c r="G24" s="174">
        <v>1.028934</v>
      </c>
      <c r="H24" s="181">
        <v>28107</v>
      </c>
      <c r="I24" s="180">
        <f t="shared" si="0"/>
        <v>7093.8414089999997</v>
      </c>
    </row>
    <row r="25" spans="1:9" x14ac:dyDescent="0.2">
      <c r="A25" s="198" t="s">
        <v>139</v>
      </c>
      <c r="B25" s="220" t="s">
        <v>285</v>
      </c>
      <c r="C25" s="220" t="s">
        <v>363</v>
      </c>
      <c r="D25" s="286">
        <v>200</v>
      </c>
      <c r="E25" s="171"/>
      <c r="F25" s="181"/>
      <c r="G25" s="174">
        <v>0.93555500000000003</v>
      </c>
      <c r="H25" s="181">
        <v>24196</v>
      </c>
      <c r="I25" s="180">
        <f t="shared" si="0"/>
        <v>6106.7558520000002</v>
      </c>
    </row>
    <row r="26" spans="1:9" x14ac:dyDescent="0.2">
      <c r="A26" s="198" t="s">
        <v>140</v>
      </c>
      <c r="B26" s="220" t="s">
        <v>293</v>
      </c>
      <c r="C26" s="220" t="s">
        <v>366</v>
      </c>
      <c r="D26" s="286">
        <v>155</v>
      </c>
      <c r="E26" s="171"/>
      <c r="F26" s="181"/>
      <c r="G26" s="174">
        <v>0.68184500000000003</v>
      </c>
      <c r="H26" s="181">
        <v>20497</v>
      </c>
      <c r="I26" s="180">
        <f t="shared" si="0"/>
        <v>5173.1763389999996</v>
      </c>
    </row>
    <row r="27" spans="1:9" x14ac:dyDescent="0.2">
      <c r="A27" s="198" t="s">
        <v>141</v>
      </c>
      <c r="B27" s="220" t="s">
        <v>295</v>
      </c>
      <c r="C27" s="220" t="s">
        <v>371</v>
      </c>
      <c r="D27" s="286">
        <v>181</v>
      </c>
      <c r="E27" s="171"/>
      <c r="F27" s="181"/>
      <c r="G27" s="174">
        <v>0.78990700000000003</v>
      </c>
      <c r="H27" s="181">
        <v>23573</v>
      </c>
      <c r="I27" s="180">
        <f t="shared" si="0"/>
        <v>5949.5187510000005</v>
      </c>
    </row>
    <row r="28" spans="1:9" x14ac:dyDescent="0.2">
      <c r="A28" s="198" t="s">
        <v>142</v>
      </c>
      <c r="B28" s="220" t="s">
        <v>297</v>
      </c>
      <c r="C28" s="220" t="s">
        <v>374</v>
      </c>
      <c r="D28" s="286">
        <v>260</v>
      </c>
      <c r="E28" s="171"/>
      <c r="F28" s="181"/>
      <c r="G28" s="174">
        <v>1.2838179999999999</v>
      </c>
      <c r="H28" s="181">
        <v>31918</v>
      </c>
      <c r="I28" s="180">
        <f t="shared" si="0"/>
        <v>8055.6882660000001</v>
      </c>
    </row>
    <row r="29" spans="1:9" x14ac:dyDescent="0.2">
      <c r="A29" s="198" t="s">
        <v>143</v>
      </c>
      <c r="B29" s="220" t="s">
        <v>300</v>
      </c>
      <c r="C29" s="220" t="s">
        <v>379</v>
      </c>
      <c r="D29" s="286">
        <v>210</v>
      </c>
      <c r="E29" s="171"/>
      <c r="F29" s="181"/>
      <c r="G29" s="174">
        <v>1.003681</v>
      </c>
      <c r="H29" s="181">
        <v>30243</v>
      </c>
      <c r="I29" s="180">
        <f t="shared" si="0"/>
        <v>7632.9400409999998</v>
      </c>
    </row>
    <row r="30" spans="1:9" x14ac:dyDescent="0.2">
      <c r="A30" s="198" t="s">
        <v>172</v>
      </c>
      <c r="B30" s="198" t="s">
        <v>308</v>
      </c>
      <c r="C30" s="220" t="s">
        <v>387</v>
      </c>
      <c r="D30" s="286">
        <v>151</v>
      </c>
      <c r="E30" s="171"/>
      <c r="F30" s="181"/>
      <c r="G30" s="174">
        <v>0.78990700000000003</v>
      </c>
      <c r="H30" s="181">
        <v>20213</v>
      </c>
      <c r="I30" s="180">
        <f t="shared" si="0"/>
        <v>5101.498431</v>
      </c>
    </row>
    <row r="31" spans="1:9" x14ac:dyDescent="0.2">
      <c r="A31" s="198" t="s">
        <v>144</v>
      </c>
      <c r="B31" s="198">
        <v>287</v>
      </c>
      <c r="C31" s="198" t="s">
        <v>389</v>
      </c>
      <c r="D31" s="286">
        <v>30</v>
      </c>
      <c r="E31" s="171"/>
      <c r="F31" s="181"/>
      <c r="G31" s="174"/>
      <c r="H31" s="181">
        <v>3875</v>
      </c>
      <c r="I31" s="180">
        <f t="shared" si="0"/>
        <v>977.99962500000004</v>
      </c>
    </row>
    <row r="32" spans="1:9" x14ac:dyDescent="0.2">
      <c r="A32" s="198" t="s">
        <v>112</v>
      </c>
      <c r="B32" s="198">
        <v>152</v>
      </c>
      <c r="C32" s="220" t="s">
        <v>418</v>
      </c>
      <c r="D32" s="286">
        <v>75</v>
      </c>
      <c r="E32" s="171"/>
      <c r="F32" s="181"/>
      <c r="G32" s="174">
        <v>0.385851</v>
      </c>
      <c r="H32" s="181">
        <v>10575</v>
      </c>
      <c r="I32" s="180">
        <f t="shared" si="0"/>
        <v>2668.9925250000001</v>
      </c>
    </row>
    <row r="33" spans="1:9" x14ac:dyDescent="0.2">
      <c r="A33" s="198" t="s">
        <v>113</v>
      </c>
      <c r="B33" s="198">
        <v>153</v>
      </c>
      <c r="C33" s="220" t="s">
        <v>445</v>
      </c>
      <c r="D33" s="286">
        <v>17</v>
      </c>
      <c r="E33" s="171"/>
      <c r="F33" s="181"/>
      <c r="G33" s="174">
        <v>9.8665000000000003E-2</v>
      </c>
      <c r="H33" s="181">
        <v>1934</v>
      </c>
      <c r="I33" s="180">
        <f t="shared" si="0"/>
        <v>488.11645799999997</v>
      </c>
    </row>
    <row r="34" spans="1:9" x14ac:dyDescent="0.2">
      <c r="A34" s="198" t="s">
        <v>114</v>
      </c>
      <c r="B34" s="198">
        <v>154</v>
      </c>
      <c r="C34" s="220" t="s">
        <v>419</v>
      </c>
      <c r="D34" s="286">
        <v>60</v>
      </c>
      <c r="E34" s="171"/>
      <c r="F34" s="181"/>
      <c r="G34" s="174">
        <v>0.20555200000000001</v>
      </c>
      <c r="H34" s="181">
        <v>6744</v>
      </c>
      <c r="I34" s="180">
        <f t="shared" si="0"/>
        <v>1702.0979280000001</v>
      </c>
    </row>
    <row r="35" spans="1:9" x14ac:dyDescent="0.2">
      <c r="A35" s="198" t="s">
        <v>115</v>
      </c>
      <c r="B35" s="198">
        <v>156</v>
      </c>
      <c r="C35" s="220" t="s">
        <v>421</v>
      </c>
      <c r="D35" s="286">
        <v>46</v>
      </c>
      <c r="E35" s="171"/>
      <c r="F35" s="181"/>
      <c r="G35" s="174">
        <v>0.202103</v>
      </c>
      <c r="H35" s="181">
        <v>6744</v>
      </c>
      <c r="I35" s="180">
        <f t="shared" si="0"/>
        <v>1702.0979280000001</v>
      </c>
    </row>
    <row r="36" spans="1:9" x14ac:dyDescent="0.2">
      <c r="A36" s="198" t="s">
        <v>117</v>
      </c>
      <c r="B36" s="198">
        <v>161</v>
      </c>
      <c r="C36" s="220" t="s">
        <v>422</v>
      </c>
      <c r="D36" s="286">
        <v>36</v>
      </c>
      <c r="E36" s="171"/>
      <c r="F36" s="181"/>
      <c r="G36" s="174">
        <v>0.18852099999999999</v>
      </c>
      <c r="H36" s="181">
        <v>5124</v>
      </c>
      <c r="I36" s="180">
        <f t="shared" ref="I36:I65" si="1">H36*252.387/1000</f>
        <v>1293.2309879999998</v>
      </c>
    </row>
    <row r="37" spans="1:9" x14ac:dyDescent="0.2">
      <c r="A37" s="198" t="s">
        <v>118</v>
      </c>
      <c r="B37" s="198">
        <v>165</v>
      </c>
      <c r="C37" s="220" t="s">
        <v>423</v>
      </c>
      <c r="D37" s="286">
        <v>79</v>
      </c>
      <c r="E37" s="171"/>
      <c r="F37" s="181"/>
      <c r="G37" s="174">
        <v>0.29482000000000003</v>
      </c>
      <c r="H37" s="181">
        <v>8382</v>
      </c>
      <c r="I37" s="180">
        <f t="shared" si="1"/>
        <v>2115.507834</v>
      </c>
    </row>
    <row r="38" spans="1:9" x14ac:dyDescent="0.2">
      <c r="A38" s="198" t="s">
        <v>119</v>
      </c>
      <c r="B38" s="198">
        <v>166</v>
      </c>
      <c r="C38" s="220" t="s">
        <v>427</v>
      </c>
      <c r="D38" s="286">
        <v>78</v>
      </c>
      <c r="E38" s="171"/>
      <c r="F38" s="181"/>
      <c r="G38" s="174">
        <v>0.34004099999999998</v>
      </c>
      <c r="H38" s="181">
        <v>8425</v>
      </c>
      <c r="I38" s="180">
        <f t="shared" si="1"/>
        <v>2126.360475</v>
      </c>
    </row>
    <row r="39" spans="1:9" x14ac:dyDescent="0.2">
      <c r="A39" s="198" t="s">
        <v>120</v>
      </c>
      <c r="B39" s="198">
        <v>167</v>
      </c>
      <c r="C39" s="220" t="s">
        <v>428</v>
      </c>
      <c r="D39" s="286">
        <v>76</v>
      </c>
      <c r="E39" s="171"/>
      <c r="F39" s="181"/>
      <c r="G39" s="174">
        <v>0.32242199999999999</v>
      </c>
      <c r="H39" s="181">
        <v>8264</v>
      </c>
      <c r="I39" s="180">
        <f t="shared" si="1"/>
        <v>2085.7261680000001</v>
      </c>
    </row>
    <row r="40" spans="1:9" x14ac:dyDescent="0.2">
      <c r="A40" s="198" t="s">
        <v>121</v>
      </c>
      <c r="B40" s="198">
        <v>168</v>
      </c>
      <c r="C40" s="220" t="s">
        <v>429</v>
      </c>
      <c r="D40" s="286">
        <v>105</v>
      </c>
      <c r="E40" s="171"/>
      <c r="F40" s="181"/>
      <c r="G40" s="174">
        <v>0.45397599999999999</v>
      </c>
      <c r="H40" s="181">
        <v>14108</v>
      </c>
      <c r="I40" s="180">
        <f t="shared" si="1"/>
        <v>3560.675796</v>
      </c>
    </row>
    <row r="41" spans="1:9" x14ac:dyDescent="0.2">
      <c r="A41" s="198">
        <v>6094</v>
      </c>
      <c r="B41" s="198">
        <v>169</v>
      </c>
      <c r="C41" s="220" t="s">
        <v>437</v>
      </c>
      <c r="D41" s="286">
        <v>20</v>
      </c>
      <c r="E41" s="171"/>
      <c r="F41" s="181"/>
      <c r="G41" s="174"/>
      <c r="H41" s="181">
        <v>2300</v>
      </c>
      <c r="I41" s="180">
        <f t="shared" si="1"/>
        <v>580.49009999999998</v>
      </c>
    </row>
    <row r="42" spans="1:9" x14ac:dyDescent="0.2">
      <c r="A42" s="198" t="s">
        <v>122</v>
      </c>
      <c r="B42" s="198">
        <v>171</v>
      </c>
      <c r="C42" s="220" t="s">
        <v>430</v>
      </c>
      <c r="D42" s="286">
        <v>20</v>
      </c>
      <c r="E42" s="171"/>
      <c r="F42" s="181"/>
      <c r="G42" s="174">
        <v>8.9268E-2</v>
      </c>
      <c r="H42" s="181">
        <v>2240</v>
      </c>
      <c r="I42" s="180">
        <f t="shared" si="1"/>
        <v>565.34688000000006</v>
      </c>
    </row>
    <row r="43" spans="1:9" x14ac:dyDescent="0.2">
      <c r="A43" s="198" t="s">
        <v>123</v>
      </c>
      <c r="B43" s="198">
        <v>172</v>
      </c>
      <c r="C43" s="220" t="s">
        <v>431</v>
      </c>
      <c r="D43" s="286">
        <v>20</v>
      </c>
      <c r="E43" s="171"/>
      <c r="F43" s="181"/>
      <c r="G43" s="174">
        <v>0.105125</v>
      </c>
      <c r="H43" s="181">
        <v>2240</v>
      </c>
      <c r="I43" s="180">
        <f t="shared" si="1"/>
        <v>565.34688000000006</v>
      </c>
    </row>
    <row r="44" spans="1:9" x14ac:dyDescent="0.2">
      <c r="A44" s="198" t="s">
        <v>124</v>
      </c>
      <c r="B44" s="198">
        <v>188</v>
      </c>
      <c r="C44" s="220" t="s">
        <v>432</v>
      </c>
      <c r="D44" s="286">
        <v>18</v>
      </c>
      <c r="E44" s="171"/>
      <c r="F44" s="181"/>
      <c r="G44" s="174">
        <v>8.9269000000000001E-2</v>
      </c>
      <c r="H44" s="181">
        <v>1942</v>
      </c>
      <c r="I44" s="180">
        <f t="shared" si="1"/>
        <v>490.13555400000001</v>
      </c>
    </row>
    <row r="45" spans="1:9" x14ac:dyDescent="0.2">
      <c r="A45" s="198" t="s">
        <v>125</v>
      </c>
      <c r="B45" s="198">
        <v>189</v>
      </c>
      <c r="C45" s="220" t="s">
        <v>433</v>
      </c>
      <c r="D45" s="286">
        <v>17</v>
      </c>
      <c r="E45" s="171"/>
      <c r="F45" s="181"/>
      <c r="G45" s="174">
        <v>8.8680999999999996E-2</v>
      </c>
      <c r="H45" s="181">
        <v>1885</v>
      </c>
      <c r="I45" s="180">
        <f t="shared" si="1"/>
        <v>475.74949499999997</v>
      </c>
    </row>
    <row r="46" spans="1:9" x14ac:dyDescent="0.2">
      <c r="A46" s="198" t="s">
        <v>126</v>
      </c>
      <c r="B46" s="198">
        <v>191</v>
      </c>
      <c r="C46" s="220" t="s">
        <v>434</v>
      </c>
      <c r="D46" s="287">
        <v>18</v>
      </c>
      <c r="E46" s="171"/>
      <c r="F46" s="181"/>
      <c r="G46" s="174">
        <v>6.0490000000000002E-2</v>
      </c>
      <c r="H46" s="181">
        <v>1932</v>
      </c>
      <c r="I46" s="180">
        <f t="shared" si="1"/>
        <v>487.61168400000003</v>
      </c>
    </row>
    <row r="47" spans="1:9" x14ac:dyDescent="0.2">
      <c r="A47" s="198" t="s">
        <v>127</v>
      </c>
      <c r="B47" s="198">
        <v>192</v>
      </c>
      <c r="C47" s="220" t="s">
        <v>435</v>
      </c>
      <c r="D47" s="286">
        <v>17</v>
      </c>
      <c r="E47" s="171"/>
      <c r="F47" s="181"/>
      <c r="G47" s="174">
        <v>9.2204999999999995E-2</v>
      </c>
      <c r="H47" s="181">
        <v>1885</v>
      </c>
      <c r="I47" s="180">
        <f t="shared" si="1"/>
        <v>475.74949499999997</v>
      </c>
    </row>
    <row r="48" spans="1:9" x14ac:dyDescent="0.2">
      <c r="A48" s="198" t="s">
        <v>128</v>
      </c>
      <c r="B48" s="198">
        <v>193</v>
      </c>
      <c r="C48" s="220" t="s">
        <v>436</v>
      </c>
      <c r="D48" s="286">
        <v>17</v>
      </c>
      <c r="E48" s="171"/>
      <c r="F48" s="181"/>
      <c r="G48" s="174">
        <v>7.5760999999999995E-2</v>
      </c>
      <c r="H48" s="181">
        <v>1932</v>
      </c>
      <c r="I48" s="180">
        <f t="shared" si="1"/>
        <v>487.61168400000003</v>
      </c>
    </row>
    <row r="49" spans="1:11" x14ac:dyDescent="0.2">
      <c r="A49" s="198">
        <v>6069</v>
      </c>
      <c r="B49" s="198">
        <v>145</v>
      </c>
      <c r="C49" s="220" t="s">
        <v>483</v>
      </c>
      <c r="D49" s="286">
        <v>22</v>
      </c>
      <c r="E49" s="171"/>
      <c r="F49" s="181"/>
      <c r="G49" s="174"/>
      <c r="H49" s="297">
        <v>3785</v>
      </c>
      <c r="I49" s="180">
        <f t="shared" si="1"/>
        <v>955.28479500000003</v>
      </c>
    </row>
    <row r="50" spans="1:11" x14ac:dyDescent="0.2">
      <c r="A50" s="198" t="s">
        <v>146</v>
      </c>
      <c r="B50" s="198">
        <v>146</v>
      </c>
      <c r="C50" s="220" t="s">
        <v>438</v>
      </c>
      <c r="D50" s="286">
        <v>40</v>
      </c>
      <c r="E50" s="171"/>
      <c r="F50" s="181"/>
      <c r="G50" s="174">
        <v>0.189108</v>
      </c>
      <c r="H50" s="297">
        <v>6379</v>
      </c>
      <c r="I50" s="180">
        <f t="shared" si="1"/>
        <v>1609.9766729999999</v>
      </c>
    </row>
    <row r="51" spans="1:11" x14ac:dyDescent="0.2">
      <c r="A51" s="198" t="s">
        <v>158</v>
      </c>
      <c r="B51" s="198">
        <v>155</v>
      </c>
      <c r="C51" s="220" t="s">
        <v>420</v>
      </c>
      <c r="D51" s="286">
        <v>46</v>
      </c>
      <c r="E51" s="171"/>
      <c r="F51" s="181"/>
      <c r="G51" s="174">
        <v>0.152696</v>
      </c>
      <c r="H51" s="297">
        <v>6728</v>
      </c>
      <c r="I51" s="180">
        <f t="shared" si="1"/>
        <v>1698.0597359999999</v>
      </c>
    </row>
    <row r="52" spans="1:11" x14ac:dyDescent="0.2">
      <c r="A52" s="198" t="s">
        <v>188</v>
      </c>
      <c r="B52" s="198">
        <v>151</v>
      </c>
      <c r="C52" s="220" t="s">
        <v>439</v>
      </c>
      <c r="D52" s="286">
        <v>48</v>
      </c>
      <c r="E52" s="171"/>
      <c r="F52" s="181"/>
      <c r="G52" s="174"/>
      <c r="H52" s="297">
        <v>5319</v>
      </c>
      <c r="I52" s="180">
        <f t="shared" si="1"/>
        <v>1342.446453</v>
      </c>
    </row>
    <row r="53" spans="1:11" x14ac:dyDescent="0.2">
      <c r="A53" s="198" t="s">
        <v>189</v>
      </c>
      <c r="B53" s="198">
        <v>148</v>
      </c>
      <c r="C53" s="220" t="s">
        <v>440</v>
      </c>
      <c r="D53" s="286">
        <v>48</v>
      </c>
      <c r="E53" s="171"/>
      <c r="F53" s="181"/>
      <c r="G53" s="174"/>
      <c r="H53" s="297">
        <v>5319</v>
      </c>
      <c r="I53" s="180">
        <f t="shared" si="1"/>
        <v>1342.446453</v>
      </c>
    </row>
    <row r="54" spans="1:11" x14ac:dyDescent="0.2">
      <c r="A54" s="198" t="s">
        <v>190</v>
      </c>
      <c r="B54" s="198">
        <v>147</v>
      </c>
      <c r="C54" s="220" t="s">
        <v>441</v>
      </c>
      <c r="D54" s="286">
        <v>47</v>
      </c>
      <c r="E54" s="171"/>
      <c r="F54" s="181"/>
      <c r="G54" s="174"/>
      <c r="H54" s="297">
        <v>5408</v>
      </c>
      <c r="I54" s="180">
        <f t="shared" si="1"/>
        <v>1364.9088959999999</v>
      </c>
    </row>
    <row r="55" spans="1:11" x14ac:dyDescent="0.2">
      <c r="A55" s="198" t="s">
        <v>191</v>
      </c>
      <c r="B55" s="198">
        <v>137</v>
      </c>
      <c r="C55" s="220" t="s">
        <v>442</v>
      </c>
      <c r="D55" s="286">
        <v>48</v>
      </c>
      <c r="E55" s="171"/>
      <c r="F55" s="181"/>
      <c r="G55" s="174"/>
      <c r="H55" s="297">
        <v>5439</v>
      </c>
      <c r="I55" s="180">
        <f t="shared" si="1"/>
        <v>1372.7328929999999</v>
      </c>
    </row>
    <row r="56" spans="1:11" x14ac:dyDescent="0.2">
      <c r="A56" s="198" t="s">
        <v>192</v>
      </c>
      <c r="B56" s="198" t="s">
        <v>486</v>
      </c>
      <c r="C56" s="220" t="s">
        <v>443</v>
      </c>
      <c r="D56" s="286">
        <v>48</v>
      </c>
      <c r="E56" s="171"/>
      <c r="F56" s="181"/>
      <c r="G56" s="174"/>
      <c r="H56" s="297">
        <v>5439</v>
      </c>
      <c r="I56" s="180">
        <f t="shared" si="1"/>
        <v>1372.7328929999999</v>
      </c>
    </row>
    <row r="57" spans="1:11" x14ac:dyDescent="0.2">
      <c r="A57" s="198" t="s">
        <v>193</v>
      </c>
      <c r="B57" s="198">
        <v>149</v>
      </c>
      <c r="C57" s="220" t="s">
        <v>444</v>
      </c>
      <c r="D57" s="286">
        <v>48</v>
      </c>
      <c r="E57" s="171"/>
      <c r="F57" s="181"/>
      <c r="G57" s="174"/>
      <c r="H57" s="297">
        <v>5319</v>
      </c>
      <c r="I57" s="180">
        <f t="shared" si="1"/>
        <v>1342.446453</v>
      </c>
    </row>
    <row r="58" spans="1:11" x14ac:dyDescent="0.2">
      <c r="A58" s="198">
        <v>6046</v>
      </c>
      <c r="B58" s="198" t="s">
        <v>202</v>
      </c>
      <c r="C58" s="220" t="s">
        <v>411</v>
      </c>
      <c r="D58" s="286">
        <v>88</v>
      </c>
      <c r="E58" s="171"/>
      <c r="F58" s="181"/>
      <c r="G58" s="174">
        <v>0.47864200000000001</v>
      </c>
      <c r="H58" s="297">
        <v>11897</v>
      </c>
      <c r="I58" s="180">
        <f t="shared" si="1"/>
        <v>3002.6481389999999</v>
      </c>
    </row>
    <row r="59" spans="1:11" x14ac:dyDescent="0.2">
      <c r="A59" s="198">
        <v>6047</v>
      </c>
      <c r="B59" s="198" t="s">
        <v>203</v>
      </c>
      <c r="C59" s="220" t="s">
        <v>413</v>
      </c>
      <c r="D59" s="286">
        <v>89</v>
      </c>
      <c r="E59" s="171"/>
      <c r="F59" s="181"/>
      <c r="G59" s="174">
        <v>0.476881</v>
      </c>
      <c r="H59" s="297">
        <v>11305</v>
      </c>
      <c r="I59" s="180">
        <f t="shared" si="1"/>
        <v>2853.2350350000002</v>
      </c>
    </row>
    <row r="60" spans="1:11" x14ac:dyDescent="0.2">
      <c r="A60" s="198">
        <v>6048</v>
      </c>
      <c r="B60" s="198" t="s">
        <v>205</v>
      </c>
      <c r="C60" s="220" t="s">
        <v>416</v>
      </c>
      <c r="D60" s="286">
        <v>116</v>
      </c>
      <c r="E60" s="171"/>
      <c r="F60" s="181"/>
      <c r="G60" s="174">
        <v>0.59786300000000003</v>
      </c>
      <c r="H60" s="297">
        <v>14999</v>
      </c>
      <c r="I60" s="180">
        <f t="shared" si="1"/>
        <v>3785.5526129999998</v>
      </c>
    </row>
    <row r="61" spans="1:11" x14ac:dyDescent="0.2">
      <c r="A61" s="310">
        <v>6103</v>
      </c>
      <c r="B61" s="310" t="s">
        <v>493</v>
      </c>
      <c r="C61" s="311" t="s">
        <v>492</v>
      </c>
      <c r="D61" s="312">
        <v>45</v>
      </c>
      <c r="E61" s="313"/>
      <c r="F61" s="314"/>
      <c r="G61" s="315"/>
      <c r="H61" s="316">
        <v>7164</v>
      </c>
      <c r="I61" s="317">
        <f t="shared" si="1"/>
        <v>1808.1004680000001</v>
      </c>
    </row>
    <row r="62" spans="1:11" x14ac:dyDescent="0.2">
      <c r="A62" s="198"/>
      <c r="B62" s="318" t="s">
        <v>498</v>
      </c>
      <c r="C62" s="226" t="s">
        <v>499</v>
      </c>
      <c r="D62" s="286">
        <v>25</v>
      </c>
      <c r="E62" s="298"/>
      <c r="F62" s="181"/>
      <c r="G62" s="174"/>
      <c r="H62" s="297">
        <v>4061</v>
      </c>
      <c r="I62" s="303">
        <f t="shared" si="1"/>
        <v>1024.9436069999999</v>
      </c>
      <c r="K62" s="33"/>
    </row>
    <row r="63" spans="1:11" x14ac:dyDescent="0.2">
      <c r="A63" s="344"/>
      <c r="B63" s="344" t="s">
        <v>514</v>
      </c>
      <c r="C63" s="344" t="s">
        <v>515</v>
      </c>
      <c r="D63" s="346">
        <v>31</v>
      </c>
      <c r="E63" s="345"/>
      <c r="F63" s="345"/>
      <c r="G63" s="345"/>
      <c r="H63" s="181">
        <v>4851</v>
      </c>
      <c r="I63" s="303">
        <f t="shared" si="1"/>
        <v>1224.3293370000001</v>
      </c>
      <c r="K63" s="33"/>
    </row>
    <row r="64" spans="1:11" x14ac:dyDescent="0.2">
      <c r="A64" s="344"/>
      <c r="B64" s="344" t="s">
        <v>517</v>
      </c>
      <c r="C64" s="344" t="s">
        <v>520</v>
      </c>
      <c r="D64" s="359" t="s">
        <v>519</v>
      </c>
      <c r="E64" s="289"/>
      <c r="F64" s="360"/>
      <c r="G64" s="289"/>
      <c r="H64" s="346">
        <v>4424</v>
      </c>
      <c r="I64" s="303">
        <f t="shared" si="1"/>
        <v>1116.560088</v>
      </c>
    </row>
    <row r="65" spans="1:9" ht="13.5" thickBot="1" x14ac:dyDescent="0.25">
      <c r="A65" s="362"/>
      <c r="B65" s="362" t="s">
        <v>528</v>
      </c>
      <c r="C65" s="362"/>
      <c r="D65" s="363" t="s">
        <v>529</v>
      </c>
      <c r="E65" s="209"/>
      <c r="F65" s="365"/>
      <c r="G65" s="364"/>
      <c r="H65" s="366">
        <v>2915</v>
      </c>
      <c r="I65" s="367">
        <f t="shared" si="1"/>
        <v>735.70810499999993</v>
      </c>
    </row>
    <row r="66" spans="1:9" x14ac:dyDescent="0.2">
      <c r="H66" s="240"/>
    </row>
    <row r="68" spans="1:9" x14ac:dyDescent="0.2">
      <c r="H68" s="240"/>
    </row>
  </sheetData>
  <autoFilter ref="A3:I63" xr:uid="{00000000-0009-0000-0000-000007000000}"/>
  <mergeCells count="2">
    <mergeCell ref="A1:I1"/>
    <mergeCell ref="A2:I2"/>
  </mergeCells>
  <phoneticPr fontId="6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68" orientation="portrait" horizontalDpi="300" verticalDpi="300" r:id="rId1"/>
  <headerFooter alignWithMargins="0">
    <oddFooter>&amp;R&amp;P/&amp;N oldal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09"/>
  <sheetViews>
    <sheetView view="pageBreakPreview" workbookViewId="0">
      <pane ySplit="3" topLeftCell="A4" activePane="bottomLeft" state="frozen"/>
      <selection pane="bottomLeft" activeCell="B109" sqref="B109"/>
    </sheetView>
  </sheetViews>
  <sheetFormatPr defaultRowHeight="12.75" x14ac:dyDescent="0.2"/>
  <cols>
    <col min="1" max="1" width="13.7109375" style="39" customWidth="1"/>
    <col min="2" max="2" width="13" style="40" customWidth="1"/>
    <col min="3" max="3" width="13" style="41" customWidth="1"/>
    <col min="4" max="4" width="15.42578125" style="41" customWidth="1"/>
    <col min="5" max="5" width="15.28515625" style="38" customWidth="1"/>
    <col min="6" max="6" width="12.140625" style="115" customWidth="1"/>
    <col min="7" max="7" width="14.42578125" style="38" customWidth="1"/>
    <col min="8" max="16384" width="9.140625" style="38"/>
  </cols>
  <sheetData>
    <row r="1" spans="1:7" ht="43.5" customHeight="1" x14ac:dyDescent="0.2">
      <c r="A1" s="403" t="s">
        <v>109</v>
      </c>
      <c r="B1" s="403"/>
      <c r="C1" s="403"/>
      <c r="D1" s="403"/>
      <c r="E1" s="403"/>
      <c r="F1" s="403"/>
      <c r="G1" s="403"/>
    </row>
    <row r="2" spans="1:7" s="59" customFormat="1" ht="23.25" customHeight="1" thickBot="1" x14ac:dyDescent="0.25">
      <c r="A2" s="405" t="s">
        <v>530</v>
      </c>
      <c r="B2" s="418"/>
      <c r="C2" s="418"/>
      <c r="D2" s="418"/>
      <c r="E2" s="418"/>
      <c r="F2" s="418"/>
      <c r="G2" s="418"/>
    </row>
    <row r="3" spans="1:7" s="91" customFormat="1" ht="75.75" customHeight="1" thickBot="1" x14ac:dyDescent="0.25">
      <c r="A3" s="89" t="s">
        <v>103</v>
      </c>
      <c r="B3" s="90" t="s">
        <v>104</v>
      </c>
      <c r="C3" s="90" t="s">
        <v>105</v>
      </c>
      <c r="D3" s="90" t="s">
        <v>106</v>
      </c>
      <c r="E3" s="90" t="s">
        <v>107</v>
      </c>
      <c r="F3" s="108" t="s">
        <v>322</v>
      </c>
      <c r="G3" s="186" t="s">
        <v>220</v>
      </c>
    </row>
    <row r="4" spans="1:7" ht="15" customHeight="1" x14ac:dyDescent="0.2">
      <c r="A4" s="50">
        <v>6009</v>
      </c>
      <c r="B4" s="299">
        <v>109</v>
      </c>
      <c r="C4" s="102"/>
      <c r="D4" s="102"/>
      <c r="E4" s="42">
        <v>0.47042</v>
      </c>
      <c r="F4" s="112">
        <v>13085</v>
      </c>
      <c r="G4" s="180">
        <f t="shared" ref="G4:G40" si="0">F4*2842.013/1000</f>
        <v>37187.740104999997</v>
      </c>
    </row>
    <row r="5" spans="1:7" ht="15" customHeight="1" x14ac:dyDescent="0.2">
      <c r="A5" s="43" t="s">
        <v>111</v>
      </c>
      <c r="B5" s="286">
        <v>88</v>
      </c>
      <c r="C5" s="44"/>
      <c r="D5" s="44"/>
      <c r="E5" s="45">
        <v>0.37469200000000003</v>
      </c>
      <c r="F5" s="113">
        <v>8778</v>
      </c>
      <c r="G5" s="180">
        <f t="shared" si="0"/>
        <v>24947.190114000001</v>
      </c>
    </row>
    <row r="6" spans="1:7" ht="15" customHeight="1" x14ac:dyDescent="0.2">
      <c r="A6" s="43" t="s">
        <v>112</v>
      </c>
      <c r="B6" s="169">
        <v>75</v>
      </c>
      <c r="C6" s="44"/>
      <c r="D6" s="44"/>
      <c r="E6" s="45">
        <v>0.385851</v>
      </c>
      <c r="F6" s="113">
        <v>10575</v>
      </c>
      <c r="G6" s="180">
        <f t="shared" si="0"/>
        <v>30054.287474999997</v>
      </c>
    </row>
    <row r="7" spans="1:7" ht="15" customHeight="1" x14ac:dyDescent="0.2">
      <c r="A7" s="43" t="s">
        <v>113</v>
      </c>
      <c r="B7" s="169">
        <v>17</v>
      </c>
      <c r="C7" s="44"/>
      <c r="D7" s="44"/>
      <c r="E7" s="45">
        <v>9.8665000000000003E-2</v>
      </c>
      <c r="F7" s="113">
        <v>1934</v>
      </c>
      <c r="G7" s="180">
        <f t="shared" si="0"/>
        <v>5496.4531420000003</v>
      </c>
    </row>
    <row r="8" spans="1:7" ht="15" customHeight="1" x14ac:dyDescent="0.2">
      <c r="A8" s="43" t="s">
        <v>114</v>
      </c>
      <c r="B8" s="169">
        <v>60</v>
      </c>
      <c r="C8" s="44"/>
      <c r="D8" s="44"/>
      <c r="E8" s="45">
        <v>0.20555200000000001</v>
      </c>
      <c r="F8" s="113">
        <v>6744</v>
      </c>
      <c r="G8" s="180">
        <f t="shared" si="0"/>
        <v>19166.535671999998</v>
      </c>
    </row>
    <row r="9" spans="1:7" ht="15" customHeight="1" x14ac:dyDescent="0.2">
      <c r="A9" s="43" t="s">
        <v>115</v>
      </c>
      <c r="B9" s="169">
        <v>60</v>
      </c>
      <c r="C9" s="44"/>
      <c r="D9" s="44"/>
      <c r="E9" s="45">
        <v>0.2021028</v>
      </c>
      <c r="F9" s="113">
        <v>6744</v>
      </c>
      <c r="G9" s="180">
        <f t="shared" si="0"/>
        <v>19166.535671999998</v>
      </c>
    </row>
    <row r="10" spans="1:7" ht="15" customHeight="1" x14ac:dyDescent="0.2">
      <c r="A10" s="43" t="s">
        <v>116</v>
      </c>
      <c r="B10" s="169">
        <v>108</v>
      </c>
      <c r="C10" s="44"/>
      <c r="D10" s="44"/>
      <c r="E10" s="45">
        <v>0.70709900000000003</v>
      </c>
      <c r="F10" s="113">
        <v>15811</v>
      </c>
      <c r="G10" s="180">
        <f t="shared" si="0"/>
        <v>44935.067542999997</v>
      </c>
    </row>
    <row r="11" spans="1:7" ht="15" customHeight="1" x14ac:dyDescent="0.2">
      <c r="A11" s="43" t="s">
        <v>117</v>
      </c>
      <c r="B11" s="169">
        <v>36</v>
      </c>
      <c r="C11" s="44"/>
      <c r="D11" s="44"/>
      <c r="E11" s="45">
        <v>0.18852099999999999</v>
      </c>
      <c r="F11" s="113">
        <v>5124</v>
      </c>
      <c r="G11" s="180">
        <f t="shared" si="0"/>
        <v>14562.474612</v>
      </c>
    </row>
    <row r="12" spans="1:7" ht="15" customHeight="1" x14ac:dyDescent="0.2">
      <c r="A12" s="43" t="s">
        <v>118</v>
      </c>
      <c r="B12" s="169">
        <v>79</v>
      </c>
      <c r="C12" s="44"/>
      <c r="D12" s="44"/>
      <c r="E12" s="45">
        <v>0.29482000000000003</v>
      </c>
      <c r="F12" s="113">
        <v>8382</v>
      </c>
      <c r="G12" s="180">
        <f t="shared" si="0"/>
        <v>23821.752965999996</v>
      </c>
    </row>
    <row r="13" spans="1:7" ht="15" customHeight="1" x14ac:dyDescent="0.2">
      <c r="A13" s="43" t="s">
        <v>119</v>
      </c>
      <c r="B13" s="169">
        <v>78</v>
      </c>
      <c r="C13" s="44"/>
      <c r="D13" s="44"/>
      <c r="E13" s="45">
        <v>0.34004099999999998</v>
      </c>
      <c r="F13" s="113">
        <v>8425</v>
      </c>
      <c r="G13" s="180">
        <f t="shared" si="0"/>
        <v>23943.959524999998</v>
      </c>
    </row>
    <row r="14" spans="1:7" ht="15" customHeight="1" x14ac:dyDescent="0.2">
      <c r="A14" s="43" t="s">
        <v>120</v>
      </c>
      <c r="B14" s="169">
        <v>76</v>
      </c>
      <c r="C14" s="44"/>
      <c r="D14" s="44"/>
      <c r="E14" s="45">
        <v>0.32242199999999999</v>
      </c>
      <c r="F14" s="113">
        <v>8264</v>
      </c>
      <c r="G14" s="180">
        <f t="shared" si="0"/>
        <v>23486.395432000001</v>
      </c>
    </row>
    <row r="15" spans="1:7" ht="15" customHeight="1" x14ac:dyDescent="0.2">
      <c r="A15" s="43" t="s">
        <v>121</v>
      </c>
      <c r="B15" s="169">
        <v>105</v>
      </c>
      <c r="C15" s="44"/>
      <c r="D15" s="44"/>
      <c r="E15" s="45">
        <v>0.45397599999999999</v>
      </c>
      <c r="F15" s="114">
        <v>14108</v>
      </c>
      <c r="G15" s="180">
        <f t="shared" si="0"/>
        <v>40095.119403999997</v>
      </c>
    </row>
    <row r="16" spans="1:7" ht="15" customHeight="1" x14ac:dyDescent="0.2">
      <c r="A16" s="43" t="s">
        <v>122</v>
      </c>
      <c r="B16" s="169">
        <v>20</v>
      </c>
      <c r="C16" s="44"/>
      <c r="D16" s="44"/>
      <c r="E16" s="45">
        <v>8.9268E-2</v>
      </c>
      <c r="F16" s="114">
        <v>2240</v>
      </c>
      <c r="G16" s="180">
        <f t="shared" si="0"/>
        <v>6366.1091200000001</v>
      </c>
    </row>
    <row r="17" spans="1:7" ht="15" customHeight="1" x14ac:dyDescent="0.2">
      <c r="A17" s="43" t="s">
        <v>123</v>
      </c>
      <c r="B17" s="169">
        <v>20</v>
      </c>
      <c r="C17" s="44"/>
      <c r="D17" s="44"/>
      <c r="E17" s="45">
        <v>0.105125</v>
      </c>
      <c r="F17" s="113">
        <v>2240</v>
      </c>
      <c r="G17" s="180">
        <f t="shared" si="0"/>
        <v>6366.1091200000001</v>
      </c>
    </row>
    <row r="18" spans="1:7" ht="15" customHeight="1" x14ac:dyDescent="0.2">
      <c r="A18" s="43" t="s">
        <v>124</v>
      </c>
      <c r="B18" s="169">
        <v>17</v>
      </c>
      <c r="C18" s="44"/>
      <c r="D18" s="44"/>
      <c r="E18" s="45">
        <v>8.9269000000000001E-2</v>
      </c>
      <c r="F18" s="113">
        <v>1942</v>
      </c>
      <c r="G18" s="180">
        <f t="shared" si="0"/>
        <v>5519.1892459999999</v>
      </c>
    </row>
    <row r="19" spans="1:7" ht="15" customHeight="1" x14ac:dyDescent="0.2">
      <c r="A19" s="43" t="s">
        <v>125</v>
      </c>
      <c r="B19" s="169">
        <v>17</v>
      </c>
      <c r="C19" s="44"/>
      <c r="D19" s="44"/>
      <c r="E19" s="45">
        <v>8.8680999999999996E-2</v>
      </c>
      <c r="F19" s="113">
        <v>1885</v>
      </c>
      <c r="G19" s="180">
        <f t="shared" si="0"/>
        <v>5357.1945049999995</v>
      </c>
    </row>
    <row r="20" spans="1:7" ht="15" customHeight="1" x14ac:dyDescent="0.2">
      <c r="A20" s="43" t="s">
        <v>126</v>
      </c>
      <c r="B20" s="169">
        <v>18</v>
      </c>
      <c r="C20" s="44"/>
      <c r="D20" s="44"/>
      <c r="E20" s="45">
        <v>6.0490000000000002E-2</v>
      </c>
      <c r="F20" s="113">
        <v>1932</v>
      </c>
      <c r="G20" s="180">
        <f t="shared" si="0"/>
        <v>5490.7691159999995</v>
      </c>
    </row>
    <row r="21" spans="1:7" ht="15" customHeight="1" x14ac:dyDescent="0.2">
      <c r="A21" s="43" t="s">
        <v>127</v>
      </c>
      <c r="B21" s="169">
        <v>17</v>
      </c>
      <c r="C21" s="44"/>
      <c r="D21" s="44"/>
      <c r="E21" s="45">
        <v>9.2204999999999995E-2</v>
      </c>
      <c r="F21" s="113">
        <v>1885</v>
      </c>
      <c r="G21" s="180">
        <f t="shared" si="0"/>
        <v>5357.1945049999995</v>
      </c>
    </row>
    <row r="22" spans="1:7" ht="15" customHeight="1" x14ac:dyDescent="0.2">
      <c r="A22" s="43" t="s">
        <v>128</v>
      </c>
      <c r="B22" s="169">
        <v>17</v>
      </c>
      <c r="C22" s="44"/>
      <c r="D22" s="44"/>
      <c r="E22" s="45">
        <v>7.5760999999999995E-2</v>
      </c>
      <c r="F22" s="113">
        <v>1932</v>
      </c>
      <c r="G22" s="180">
        <f t="shared" si="0"/>
        <v>5490.7691159999995</v>
      </c>
    </row>
    <row r="23" spans="1:7" ht="15" customHeight="1" x14ac:dyDescent="0.2">
      <c r="A23" s="43" t="s">
        <v>129</v>
      </c>
      <c r="B23" s="169">
        <v>88</v>
      </c>
      <c r="C23" s="44"/>
      <c r="D23" s="44"/>
      <c r="E23" s="45">
        <v>0.47864200000000001</v>
      </c>
      <c r="F23" s="113">
        <v>11897</v>
      </c>
      <c r="G23" s="180">
        <f t="shared" si="0"/>
        <v>33811.428660999998</v>
      </c>
    </row>
    <row r="24" spans="1:7" x14ac:dyDescent="0.2">
      <c r="A24" s="43" t="s">
        <v>130</v>
      </c>
      <c r="B24" s="169">
        <v>89</v>
      </c>
      <c r="C24" s="44"/>
      <c r="D24" s="44"/>
      <c r="E24" s="45">
        <v>0.476881</v>
      </c>
      <c r="F24" s="113">
        <v>11305</v>
      </c>
      <c r="G24" s="180">
        <f t="shared" si="0"/>
        <v>32128.956965000001</v>
      </c>
    </row>
    <row r="25" spans="1:7" x14ac:dyDescent="0.2">
      <c r="A25" s="43" t="s">
        <v>131</v>
      </c>
      <c r="B25" s="169">
        <v>116</v>
      </c>
      <c r="C25" s="44"/>
      <c r="D25" s="44"/>
      <c r="E25" s="45">
        <v>0.59786300000000003</v>
      </c>
      <c r="F25" s="113">
        <v>14999</v>
      </c>
      <c r="G25" s="180">
        <f t="shared" si="0"/>
        <v>42627.352986999998</v>
      </c>
    </row>
    <row r="26" spans="1:7" x14ac:dyDescent="0.2">
      <c r="A26" s="43" t="s">
        <v>132</v>
      </c>
      <c r="B26" s="169">
        <v>210</v>
      </c>
      <c r="C26" s="44"/>
      <c r="D26" s="44"/>
      <c r="E26" s="45">
        <v>1.0982339999999999</v>
      </c>
      <c r="F26" s="113">
        <v>26963</v>
      </c>
      <c r="G26" s="180">
        <f t="shared" si="0"/>
        <v>76629.19651899999</v>
      </c>
    </row>
    <row r="27" spans="1:7" x14ac:dyDescent="0.2">
      <c r="A27" s="43" t="s">
        <v>133</v>
      </c>
      <c r="B27" s="169">
        <v>212</v>
      </c>
      <c r="C27" s="44"/>
      <c r="D27" s="44"/>
      <c r="E27" s="45">
        <v>1.124663</v>
      </c>
      <c r="F27" s="113">
        <v>27065</v>
      </c>
      <c r="G27" s="180">
        <f t="shared" si="0"/>
        <v>76919.081844999993</v>
      </c>
    </row>
    <row r="28" spans="1:7" x14ac:dyDescent="0.2">
      <c r="A28" s="43" t="s">
        <v>134</v>
      </c>
      <c r="B28" s="169">
        <v>228</v>
      </c>
      <c r="C28" s="44"/>
      <c r="D28" s="44"/>
      <c r="E28" s="45">
        <v>1.368976</v>
      </c>
      <c r="F28" s="113">
        <v>30609</v>
      </c>
      <c r="G28" s="180">
        <f t="shared" si="0"/>
        <v>86991.175917</v>
      </c>
    </row>
    <row r="29" spans="1:7" x14ac:dyDescent="0.2">
      <c r="A29" s="43" t="s">
        <v>135</v>
      </c>
      <c r="B29" s="169">
        <v>211</v>
      </c>
      <c r="C29" s="44"/>
      <c r="D29" s="44"/>
      <c r="E29" s="45">
        <v>0.51916600000000002</v>
      </c>
      <c r="F29" s="113">
        <v>27079</v>
      </c>
      <c r="G29" s="180">
        <f t="shared" si="0"/>
        <v>76958.870026999997</v>
      </c>
    </row>
    <row r="30" spans="1:7" x14ac:dyDescent="0.2">
      <c r="A30" s="43" t="s">
        <v>136</v>
      </c>
      <c r="B30" s="169">
        <v>170</v>
      </c>
      <c r="C30" s="44"/>
      <c r="D30" s="44"/>
      <c r="E30" s="45">
        <v>0.89444400000000002</v>
      </c>
      <c r="F30" s="113">
        <v>23014</v>
      </c>
      <c r="G30" s="180">
        <f t="shared" si="0"/>
        <v>65406.087181999996</v>
      </c>
    </row>
    <row r="31" spans="1:7" x14ac:dyDescent="0.2">
      <c r="A31" s="43" t="s">
        <v>137</v>
      </c>
      <c r="B31" s="169">
        <v>220</v>
      </c>
      <c r="C31" s="44"/>
      <c r="D31" s="44"/>
      <c r="E31" s="45">
        <v>0.90149199999999996</v>
      </c>
      <c r="F31" s="113">
        <v>27285</v>
      </c>
      <c r="G31" s="180">
        <f t="shared" si="0"/>
        <v>77544.324704999992</v>
      </c>
    </row>
    <row r="32" spans="1:7" x14ac:dyDescent="0.2">
      <c r="A32" s="43" t="s">
        <v>138</v>
      </c>
      <c r="B32" s="169">
        <v>200</v>
      </c>
      <c r="C32" s="44"/>
      <c r="D32" s="44"/>
      <c r="E32" s="45">
        <v>1.028934</v>
      </c>
      <c r="F32" s="113">
        <v>28107</v>
      </c>
      <c r="G32" s="180">
        <f t="shared" si="0"/>
        <v>79880.459390999997</v>
      </c>
    </row>
    <row r="33" spans="1:7" x14ac:dyDescent="0.2">
      <c r="A33" s="43" t="s">
        <v>139</v>
      </c>
      <c r="B33" s="169">
        <v>200</v>
      </c>
      <c r="C33" s="44"/>
      <c r="D33" s="44"/>
      <c r="E33" s="45">
        <v>0.93555500000000003</v>
      </c>
      <c r="F33" s="113">
        <v>24196</v>
      </c>
      <c r="G33" s="180">
        <f t="shared" si="0"/>
        <v>68765.346547999987</v>
      </c>
    </row>
    <row r="34" spans="1:7" x14ac:dyDescent="0.2">
      <c r="A34" s="43" t="s">
        <v>140</v>
      </c>
      <c r="B34" s="169">
        <v>155</v>
      </c>
      <c r="C34" s="44"/>
      <c r="D34" s="44"/>
      <c r="E34" s="45">
        <v>0.68184500000000003</v>
      </c>
      <c r="F34" s="113">
        <v>20497</v>
      </c>
      <c r="G34" s="180">
        <f t="shared" si="0"/>
        <v>58252.740460999994</v>
      </c>
    </row>
    <row r="35" spans="1:7" x14ac:dyDescent="0.2">
      <c r="A35" s="43" t="s">
        <v>141</v>
      </c>
      <c r="B35" s="169">
        <v>181</v>
      </c>
      <c r="C35" s="44"/>
      <c r="D35" s="44"/>
      <c r="E35" s="45">
        <v>0.78990700000000003</v>
      </c>
      <c r="F35" s="113">
        <v>23573</v>
      </c>
      <c r="G35" s="180">
        <f t="shared" si="0"/>
        <v>66994.772448999996</v>
      </c>
    </row>
    <row r="36" spans="1:7" x14ac:dyDescent="0.2">
      <c r="A36" s="43" t="s">
        <v>142</v>
      </c>
      <c r="B36" s="169">
        <v>260</v>
      </c>
      <c r="C36" s="44"/>
      <c r="D36" s="44"/>
      <c r="E36" s="45">
        <v>1.2838179999999999</v>
      </c>
      <c r="F36" s="113">
        <v>31918</v>
      </c>
      <c r="G36" s="180">
        <f t="shared" si="0"/>
        <v>90711.370934000006</v>
      </c>
    </row>
    <row r="37" spans="1:7" x14ac:dyDescent="0.2">
      <c r="A37" s="43" t="s">
        <v>143</v>
      </c>
      <c r="B37" s="169">
        <v>210</v>
      </c>
      <c r="C37" s="44"/>
      <c r="D37" s="44"/>
      <c r="E37" s="45">
        <v>1.003681</v>
      </c>
      <c r="F37" s="113">
        <v>30243</v>
      </c>
      <c r="G37" s="180">
        <f t="shared" si="0"/>
        <v>85950.999158999999</v>
      </c>
    </row>
    <row r="38" spans="1:7" x14ac:dyDescent="0.2">
      <c r="A38" s="43" t="s">
        <v>144</v>
      </c>
      <c r="B38" s="169">
        <v>30</v>
      </c>
      <c r="C38" s="44"/>
      <c r="D38" s="44"/>
      <c r="E38" s="45"/>
      <c r="F38" s="113">
        <v>3875</v>
      </c>
      <c r="G38" s="180">
        <f t="shared" si="0"/>
        <v>11012.800375000001</v>
      </c>
    </row>
    <row r="39" spans="1:7" x14ac:dyDescent="0.2">
      <c r="A39" s="43" t="s">
        <v>145</v>
      </c>
      <c r="B39" s="169">
        <v>22</v>
      </c>
      <c r="C39" s="44"/>
      <c r="D39" s="44"/>
      <c r="E39" s="45"/>
      <c r="F39" s="113">
        <v>3785</v>
      </c>
      <c r="G39" s="180">
        <f t="shared" si="0"/>
        <v>10757.019205000001</v>
      </c>
    </row>
    <row r="40" spans="1:7" x14ac:dyDescent="0.2">
      <c r="A40" s="43" t="s">
        <v>146</v>
      </c>
      <c r="B40" s="169">
        <v>40</v>
      </c>
      <c r="C40" s="44"/>
      <c r="D40" s="44"/>
      <c r="E40" s="45">
        <v>0.189108</v>
      </c>
      <c r="F40" s="113">
        <v>6379</v>
      </c>
      <c r="G40" s="180">
        <f t="shared" si="0"/>
        <v>18129.200927000002</v>
      </c>
    </row>
    <row r="41" spans="1:7" x14ac:dyDescent="0.2">
      <c r="A41" s="43" t="s">
        <v>147</v>
      </c>
      <c r="B41" s="169"/>
      <c r="C41" s="44"/>
      <c r="D41" s="44"/>
      <c r="E41" s="45"/>
      <c r="F41" s="113"/>
      <c r="G41" s="182"/>
    </row>
    <row r="42" spans="1:7" x14ac:dyDescent="0.2">
      <c r="A42" s="43" t="s">
        <v>148</v>
      </c>
      <c r="B42" s="169"/>
      <c r="C42" s="44"/>
      <c r="D42" s="44"/>
      <c r="E42" s="45"/>
      <c r="F42" s="113"/>
      <c r="G42" s="182"/>
    </row>
    <row r="43" spans="1:7" x14ac:dyDescent="0.2">
      <c r="A43" s="43" t="s">
        <v>149</v>
      </c>
      <c r="B43" s="169"/>
      <c r="C43" s="44"/>
      <c r="D43" s="44"/>
      <c r="E43" s="45"/>
      <c r="F43" s="113"/>
      <c r="G43" s="182"/>
    </row>
    <row r="44" spans="1:7" x14ac:dyDescent="0.2">
      <c r="A44" s="43" t="s">
        <v>150</v>
      </c>
      <c r="B44" s="169"/>
      <c r="C44" s="44"/>
      <c r="D44" s="44"/>
      <c r="E44" s="45"/>
      <c r="F44" s="113"/>
      <c r="G44" s="182"/>
    </row>
    <row r="45" spans="1:7" x14ac:dyDescent="0.2">
      <c r="A45" s="43" t="s">
        <v>151</v>
      </c>
      <c r="B45" s="169"/>
      <c r="C45" s="44"/>
      <c r="D45" s="44"/>
      <c r="E45" s="45"/>
      <c r="F45" s="113"/>
      <c r="G45" s="182"/>
    </row>
    <row r="46" spans="1:7" x14ac:dyDescent="0.2">
      <c r="A46" s="43" t="s">
        <v>152</v>
      </c>
      <c r="B46" s="169"/>
      <c r="C46" s="44"/>
      <c r="D46" s="44"/>
      <c r="E46" s="45"/>
      <c r="F46" s="113"/>
      <c r="G46" s="182"/>
    </row>
    <row r="47" spans="1:7" x14ac:dyDescent="0.2">
      <c r="A47" s="43" t="s">
        <v>153</v>
      </c>
      <c r="B47" s="169"/>
      <c r="C47" s="44"/>
      <c r="D47" s="44"/>
      <c r="E47" s="45"/>
      <c r="F47" s="113"/>
      <c r="G47" s="182"/>
    </row>
    <row r="48" spans="1:7" x14ac:dyDescent="0.2">
      <c r="A48" s="43" t="s">
        <v>154</v>
      </c>
      <c r="B48" s="169"/>
      <c r="C48" s="44"/>
      <c r="D48" s="44"/>
      <c r="E48" s="45"/>
      <c r="F48" s="113"/>
      <c r="G48" s="182"/>
    </row>
    <row r="49" spans="1:7" x14ac:dyDescent="0.2">
      <c r="A49" s="43" t="s">
        <v>155</v>
      </c>
      <c r="B49" s="169"/>
      <c r="C49" s="44"/>
      <c r="D49" s="44"/>
      <c r="E49" s="45"/>
      <c r="F49" s="113"/>
      <c r="G49" s="182"/>
    </row>
    <row r="50" spans="1:7" x14ac:dyDescent="0.2">
      <c r="A50" s="43" t="s">
        <v>156</v>
      </c>
      <c r="B50" s="169"/>
      <c r="C50" s="44"/>
      <c r="D50" s="44"/>
      <c r="E50" s="45"/>
      <c r="F50" s="113"/>
      <c r="G50" s="182"/>
    </row>
    <row r="51" spans="1:7" x14ac:dyDescent="0.2">
      <c r="A51" s="43" t="s">
        <v>157</v>
      </c>
      <c r="B51" s="169"/>
      <c r="C51" s="44"/>
      <c r="D51" s="44"/>
      <c r="E51" s="45"/>
      <c r="F51" s="113"/>
      <c r="G51" s="182"/>
    </row>
    <row r="52" spans="1:7" x14ac:dyDescent="0.2">
      <c r="A52" s="43" t="s">
        <v>158</v>
      </c>
      <c r="B52" s="169"/>
      <c r="C52" s="44"/>
      <c r="D52" s="44"/>
      <c r="E52" s="45">
        <v>0.152696</v>
      </c>
      <c r="F52" s="113">
        <v>6728</v>
      </c>
      <c r="G52" s="182">
        <f>F52*2842.013/1000</f>
        <v>19121.063463999999</v>
      </c>
    </row>
    <row r="53" spans="1:7" x14ac:dyDescent="0.2">
      <c r="A53" s="43" t="s">
        <v>159</v>
      </c>
      <c r="B53" s="169"/>
      <c r="C53" s="44"/>
      <c r="D53" s="44"/>
      <c r="E53" s="45"/>
      <c r="F53" s="113"/>
      <c r="G53" s="182"/>
    </row>
    <row r="54" spans="1:7" x14ac:dyDescent="0.2">
      <c r="A54" s="43" t="s">
        <v>160</v>
      </c>
      <c r="B54" s="169"/>
      <c r="C54" s="44"/>
      <c r="D54" s="44"/>
      <c r="E54" s="45"/>
      <c r="F54" s="113"/>
      <c r="G54" s="182"/>
    </row>
    <row r="55" spans="1:7" x14ac:dyDescent="0.2">
      <c r="A55" s="43" t="s">
        <v>161</v>
      </c>
      <c r="B55" s="169"/>
      <c r="C55" s="44"/>
      <c r="D55" s="44"/>
      <c r="E55" s="45"/>
      <c r="F55" s="113">
        <v>2300</v>
      </c>
      <c r="G55" s="182">
        <f>F55*2842.013/1000</f>
        <v>6536.629899999999</v>
      </c>
    </row>
    <row r="56" spans="1:7" x14ac:dyDescent="0.2">
      <c r="A56" s="43" t="s">
        <v>162</v>
      </c>
      <c r="B56" s="44"/>
      <c r="C56" s="44"/>
      <c r="D56" s="44"/>
      <c r="E56" s="45"/>
      <c r="F56" s="113"/>
      <c r="G56" s="182"/>
    </row>
    <row r="57" spans="1:7" x14ac:dyDescent="0.2">
      <c r="A57" s="43" t="s">
        <v>163</v>
      </c>
      <c r="B57" s="44"/>
      <c r="C57" s="44"/>
      <c r="D57" s="44"/>
      <c r="E57" s="45"/>
      <c r="F57" s="113"/>
      <c r="G57" s="182"/>
    </row>
    <row r="58" spans="1:7" x14ac:dyDescent="0.2">
      <c r="A58" s="43" t="s">
        <v>164</v>
      </c>
      <c r="B58" s="44"/>
      <c r="C58" s="44"/>
      <c r="D58" s="44"/>
      <c r="E58" s="45"/>
      <c r="F58" s="113"/>
      <c r="G58" s="182"/>
    </row>
    <row r="59" spans="1:7" x14ac:dyDescent="0.2">
      <c r="A59" s="43" t="s">
        <v>165</v>
      </c>
      <c r="B59" s="44"/>
      <c r="C59" s="44"/>
      <c r="D59" s="44"/>
      <c r="E59" s="45"/>
      <c r="F59" s="113"/>
      <c r="G59" s="182"/>
    </row>
    <row r="60" spans="1:7" x14ac:dyDescent="0.2">
      <c r="A60" s="43" t="s">
        <v>166</v>
      </c>
      <c r="B60" s="44"/>
      <c r="C60" s="44"/>
      <c r="D60" s="44"/>
      <c r="E60" s="45"/>
      <c r="F60" s="113"/>
      <c r="G60" s="182"/>
    </row>
    <row r="61" spans="1:7" x14ac:dyDescent="0.2">
      <c r="A61" s="43" t="s">
        <v>167</v>
      </c>
      <c r="B61" s="44"/>
      <c r="C61" s="44"/>
      <c r="D61" s="44"/>
      <c r="E61" s="45"/>
      <c r="F61" s="113"/>
      <c r="G61" s="182"/>
    </row>
    <row r="62" spans="1:7" x14ac:dyDescent="0.2">
      <c r="A62" s="43" t="s">
        <v>168</v>
      </c>
      <c r="B62" s="44"/>
      <c r="C62" s="44"/>
      <c r="D62" s="44"/>
      <c r="E62" s="45"/>
      <c r="F62" s="113"/>
      <c r="G62" s="182"/>
    </row>
    <row r="63" spans="1:7" x14ac:dyDescent="0.2">
      <c r="A63" s="43" t="s">
        <v>169</v>
      </c>
      <c r="B63" s="169">
        <v>138</v>
      </c>
      <c r="C63" s="44"/>
      <c r="D63" s="44"/>
      <c r="E63" s="45">
        <v>0.84980999999999995</v>
      </c>
      <c r="F63" s="113">
        <v>21875</v>
      </c>
      <c r="G63" s="182">
        <f>F63*2842.013/1000</f>
        <v>62169.034375000003</v>
      </c>
    </row>
    <row r="64" spans="1:7" x14ac:dyDescent="0.2">
      <c r="A64" s="43" t="s">
        <v>170</v>
      </c>
      <c r="B64" s="169"/>
      <c r="C64" s="44"/>
      <c r="D64" s="44"/>
      <c r="E64" s="45"/>
      <c r="F64" s="113"/>
      <c r="G64" s="182"/>
    </row>
    <row r="65" spans="1:7" x14ac:dyDescent="0.2">
      <c r="A65" s="43" t="s">
        <v>171</v>
      </c>
      <c r="B65" s="169">
        <v>121</v>
      </c>
      <c r="C65" s="44"/>
      <c r="D65" s="44"/>
      <c r="E65" s="45">
        <v>0.48451499999999997</v>
      </c>
      <c r="F65" s="113">
        <v>15043</v>
      </c>
      <c r="G65" s="182">
        <f>F65*2842.013/1000</f>
        <v>42752.401558999998</v>
      </c>
    </row>
    <row r="66" spans="1:7" x14ac:dyDescent="0.2">
      <c r="A66" s="43" t="s">
        <v>172</v>
      </c>
      <c r="B66" s="169">
        <v>151</v>
      </c>
      <c r="C66" s="44"/>
      <c r="D66" s="44"/>
      <c r="E66" s="45">
        <v>0.78990700000000003</v>
      </c>
      <c r="F66" s="113">
        <v>20213</v>
      </c>
      <c r="G66" s="182">
        <f>F66*2842.013/1000</f>
        <v>57445.608768999999</v>
      </c>
    </row>
    <row r="67" spans="1:7" x14ac:dyDescent="0.2">
      <c r="A67" s="43" t="s">
        <v>173</v>
      </c>
      <c r="B67" s="169"/>
      <c r="C67" s="44"/>
      <c r="D67" s="44"/>
      <c r="E67" s="45"/>
      <c r="F67" s="113"/>
      <c r="G67" s="182"/>
    </row>
    <row r="68" spans="1:7" x14ac:dyDescent="0.2">
      <c r="A68" s="43" t="s">
        <v>174</v>
      </c>
      <c r="B68" s="169">
        <v>60</v>
      </c>
      <c r="C68" s="44"/>
      <c r="D68" s="44"/>
      <c r="E68" s="45">
        <v>0.28601100000000002</v>
      </c>
      <c r="F68" s="113">
        <v>9550</v>
      </c>
      <c r="G68" s="182">
        <f>F68*2842.013/1000</f>
        <v>27141.224149999998</v>
      </c>
    </row>
    <row r="69" spans="1:7" x14ac:dyDescent="0.2">
      <c r="A69" s="43" t="s">
        <v>175</v>
      </c>
      <c r="B69" s="169"/>
      <c r="C69" s="44"/>
      <c r="D69" s="44"/>
      <c r="E69" s="45"/>
      <c r="F69" s="113"/>
      <c r="G69" s="182"/>
    </row>
    <row r="70" spans="1:7" x14ac:dyDescent="0.2">
      <c r="A70" s="43" t="s">
        <v>176</v>
      </c>
      <c r="B70" s="169">
        <v>177</v>
      </c>
      <c r="C70" s="44"/>
      <c r="D70" s="44"/>
      <c r="E70" s="45">
        <v>0.89327000000000001</v>
      </c>
      <c r="F70" s="113">
        <v>23695</v>
      </c>
      <c r="G70" s="182">
        <f>F70*2842.013/1000</f>
        <v>67341.498034999997</v>
      </c>
    </row>
    <row r="71" spans="1:7" x14ac:dyDescent="0.2">
      <c r="A71" s="43" t="s">
        <v>177</v>
      </c>
      <c r="B71" s="169">
        <v>180</v>
      </c>
      <c r="C71" s="44"/>
      <c r="D71" s="44"/>
      <c r="E71" s="45">
        <v>0.83101700000000001</v>
      </c>
      <c r="F71" s="113">
        <v>23250</v>
      </c>
      <c r="G71" s="182">
        <f>F71*2842.013/1000</f>
        <v>66076.802249999993</v>
      </c>
    </row>
    <row r="72" spans="1:7" x14ac:dyDescent="0.2">
      <c r="A72" s="43" t="s">
        <v>178</v>
      </c>
      <c r="B72" s="169">
        <v>120</v>
      </c>
      <c r="C72" s="44"/>
      <c r="D72" s="44"/>
      <c r="E72" s="45">
        <v>0.64249699999999998</v>
      </c>
      <c r="F72" s="113">
        <v>15400</v>
      </c>
      <c r="G72" s="182">
        <f>F72*2842.013/1000</f>
        <v>43767.000199999995</v>
      </c>
    </row>
    <row r="73" spans="1:7" x14ac:dyDescent="0.2">
      <c r="A73" s="43" t="s">
        <v>179</v>
      </c>
      <c r="B73" s="169">
        <v>120</v>
      </c>
      <c r="C73" s="44"/>
      <c r="D73" s="44"/>
      <c r="E73" s="45">
        <v>0.56673600000000002</v>
      </c>
      <c r="F73" s="113">
        <v>15500</v>
      </c>
      <c r="G73" s="182">
        <f>F73*2842.013/1000</f>
        <v>44051.201500000003</v>
      </c>
    </row>
    <row r="74" spans="1:7" x14ac:dyDescent="0.2">
      <c r="A74" s="43" t="s">
        <v>180</v>
      </c>
      <c r="B74" s="169"/>
      <c r="C74" s="44"/>
      <c r="D74" s="44"/>
      <c r="E74" s="45"/>
      <c r="F74" s="113"/>
      <c r="G74" s="182"/>
    </row>
    <row r="75" spans="1:7" x14ac:dyDescent="0.2">
      <c r="A75" s="43" t="s">
        <v>181</v>
      </c>
      <c r="B75" s="169"/>
      <c r="C75" s="44"/>
      <c r="D75" s="44"/>
      <c r="E75" s="45"/>
      <c r="F75" s="113"/>
      <c r="G75" s="182"/>
    </row>
    <row r="76" spans="1:7" x14ac:dyDescent="0.2">
      <c r="A76" s="43" t="s">
        <v>182</v>
      </c>
      <c r="B76" s="298">
        <v>108</v>
      </c>
      <c r="C76" s="44"/>
      <c r="D76" s="44"/>
      <c r="E76" s="45">
        <v>0.55616500000000002</v>
      </c>
      <c r="F76" s="113">
        <v>15362</v>
      </c>
      <c r="G76" s="182">
        <f>F76*2842.013/1000</f>
        <v>43659.003706000003</v>
      </c>
    </row>
    <row r="77" spans="1:7" x14ac:dyDescent="0.2">
      <c r="A77" s="43" t="s">
        <v>183</v>
      </c>
      <c r="B77" s="169"/>
      <c r="C77" s="44"/>
      <c r="D77" s="44"/>
      <c r="E77" s="45"/>
      <c r="F77" s="113"/>
      <c r="G77" s="182"/>
    </row>
    <row r="78" spans="1:7" x14ac:dyDescent="0.2">
      <c r="A78" s="43" t="s">
        <v>184</v>
      </c>
      <c r="B78" s="169"/>
      <c r="C78" s="44"/>
      <c r="D78" s="44"/>
      <c r="E78" s="45"/>
      <c r="F78" s="113"/>
      <c r="G78" s="182"/>
    </row>
    <row r="79" spans="1:7" x14ac:dyDescent="0.2">
      <c r="A79" s="43" t="s">
        <v>185</v>
      </c>
      <c r="B79" s="169">
        <v>48</v>
      </c>
      <c r="C79" s="44"/>
      <c r="D79" s="44"/>
      <c r="E79" s="45">
        <v>0.27074199999999998</v>
      </c>
      <c r="F79" s="113">
        <v>7594</v>
      </c>
      <c r="G79" s="182">
        <f t="shared" ref="G79:G87" si="1">F79*2842.013/1000</f>
        <v>21582.246722</v>
      </c>
    </row>
    <row r="80" spans="1:7" x14ac:dyDescent="0.2">
      <c r="A80" s="43" t="s">
        <v>186</v>
      </c>
      <c r="B80" s="169">
        <v>97</v>
      </c>
      <c r="C80" s="44"/>
      <c r="D80" s="44"/>
      <c r="E80" s="45">
        <v>0.40581800000000001</v>
      </c>
      <c r="F80" s="113">
        <v>11555</v>
      </c>
      <c r="G80" s="182">
        <f t="shared" si="1"/>
        <v>32839.460214999999</v>
      </c>
    </row>
    <row r="81" spans="1:7" x14ac:dyDescent="0.2">
      <c r="A81" s="43" t="s">
        <v>187</v>
      </c>
      <c r="B81" s="169">
        <v>108</v>
      </c>
      <c r="C81" s="44"/>
      <c r="D81" s="44"/>
      <c r="E81" s="45">
        <v>0.51564200000000004</v>
      </c>
      <c r="F81" s="113">
        <v>15314</v>
      </c>
      <c r="G81" s="182">
        <f t="shared" si="1"/>
        <v>43522.587082000005</v>
      </c>
    </row>
    <row r="82" spans="1:7" x14ac:dyDescent="0.2">
      <c r="A82" s="43" t="s">
        <v>188</v>
      </c>
      <c r="B82" s="169">
        <v>48</v>
      </c>
      <c r="C82" s="44"/>
      <c r="D82" s="44"/>
      <c r="E82" s="45">
        <v>0.22786899999999999</v>
      </c>
      <c r="F82" s="113">
        <v>5319</v>
      </c>
      <c r="G82" s="182">
        <f t="shared" si="1"/>
        <v>15116.667147</v>
      </c>
    </row>
    <row r="83" spans="1:7" x14ac:dyDescent="0.2">
      <c r="A83" s="43" t="s">
        <v>189</v>
      </c>
      <c r="B83" s="169">
        <v>48</v>
      </c>
      <c r="C83" s="44"/>
      <c r="D83" s="44"/>
      <c r="E83" s="45">
        <v>0.21906</v>
      </c>
      <c r="F83" s="113">
        <v>5319</v>
      </c>
      <c r="G83" s="182">
        <f t="shared" si="1"/>
        <v>15116.667147</v>
      </c>
    </row>
    <row r="84" spans="1:7" x14ac:dyDescent="0.2">
      <c r="A84" s="43" t="s">
        <v>190</v>
      </c>
      <c r="B84" s="169">
        <v>47</v>
      </c>
      <c r="C84" s="44"/>
      <c r="D84" s="44"/>
      <c r="E84" s="45">
        <v>0.200267</v>
      </c>
      <c r="F84" s="113">
        <v>5408</v>
      </c>
      <c r="G84" s="182">
        <f t="shared" si="1"/>
        <v>15369.606303999999</v>
      </c>
    </row>
    <row r="85" spans="1:7" x14ac:dyDescent="0.2">
      <c r="A85" s="43" t="s">
        <v>191</v>
      </c>
      <c r="B85" s="169">
        <v>48</v>
      </c>
      <c r="C85" s="44"/>
      <c r="D85" s="44"/>
      <c r="E85" s="45">
        <v>0.20261599999999999</v>
      </c>
      <c r="F85" s="113">
        <v>5439</v>
      </c>
      <c r="G85" s="182">
        <f t="shared" si="1"/>
        <v>15457.708707</v>
      </c>
    </row>
    <row r="86" spans="1:7" x14ac:dyDescent="0.2">
      <c r="A86" s="43" t="s">
        <v>192</v>
      </c>
      <c r="B86" s="169">
        <v>48</v>
      </c>
      <c r="C86" s="44"/>
      <c r="D86" s="44"/>
      <c r="E86" s="45">
        <v>0.204378</v>
      </c>
      <c r="F86" s="113">
        <v>5439</v>
      </c>
      <c r="G86" s="182">
        <f t="shared" si="1"/>
        <v>15457.708707</v>
      </c>
    </row>
    <row r="87" spans="1:7" x14ac:dyDescent="0.2">
      <c r="A87" s="43" t="s">
        <v>193</v>
      </c>
      <c r="B87" s="169">
        <v>48</v>
      </c>
      <c r="C87" s="44"/>
      <c r="D87" s="44"/>
      <c r="E87" s="45">
        <v>0.229631</v>
      </c>
      <c r="F87" s="113">
        <v>5319</v>
      </c>
      <c r="G87" s="182">
        <f t="shared" si="1"/>
        <v>15116.667147</v>
      </c>
    </row>
    <row r="88" spans="1:7" x14ac:dyDescent="0.2">
      <c r="A88" s="43" t="s">
        <v>194</v>
      </c>
      <c r="B88" s="47"/>
      <c r="C88" s="44"/>
      <c r="D88" s="44"/>
      <c r="E88" s="45"/>
      <c r="F88" s="113"/>
      <c r="G88" s="182"/>
    </row>
    <row r="89" spans="1:7" x14ac:dyDescent="0.2">
      <c r="A89" s="43" t="s">
        <v>195</v>
      </c>
      <c r="B89" s="47"/>
      <c r="C89" s="44"/>
      <c r="D89" s="44"/>
      <c r="E89" s="45"/>
      <c r="F89" s="113"/>
      <c r="G89" s="182"/>
    </row>
    <row r="90" spans="1:7" x14ac:dyDescent="0.2">
      <c r="A90" s="43" t="s">
        <v>196</v>
      </c>
      <c r="B90" s="47"/>
      <c r="C90" s="44"/>
      <c r="D90" s="44"/>
      <c r="E90" s="45"/>
      <c r="F90" s="113"/>
      <c r="G90" s="182"/>
    </row>
    <row r="91" spans="1:7" x14ac:dyDescent="0.2">
      <c r="A91" s="43" t="s">
        <v>197</v>
      </c>
      <c r="B91" s="47"/>
      <c r="C91" s="44"/>
      <c r="D91" s="44"/>
      <c r="E91" s="45"/>
      <c r="F91" s="113"/>
      <c r="G91" s="182"/>
    </row>
    <row r="92" spans="1:7" x14ac:dyDescent="0.2">
      <c r="A92" s="43" t="s">
        <v>198</v>
      </c>
      <c r="B92" s="47"/>
      <c r="C92" s="44"/>
      <c r="D92" s="44"/>
      <c r="E92" s="45"/>
      <c r="F92" s="113"/>
      <c r="G92" s="182"/>
    </row>
    <row r="93" spans="1:7" x14ac:dyDescent="0.2">
      <c r="A93" s="43">
        <v>6158</v>
      </c>
      <c r="B93" s="47"/>
      <c r="C93" s="44"/>
      <c r="D93" s="44"/>
      <c r="E93" s="45"/>
      <c r="F93" s="113"/>
      <c r="G93" s="182"/>
    </row>
    <row r="94" spans="1:7" x14ac:dyDescent="0.2">
      <c r="A94" s="43" t="s">
        <v>199</v>
      </c>
      <c r="B94" s="47"/>
      <c r="C94" s="44"/>
      <c r="D94" s="44"/>
      <c r="E94" s="45"/>
      <c r="F94" s="113"/>
      <c r="G94" s="182"/>
    </row>
    <row r="95" spans="1:7" x14ac:dyDescent="0.2">
      <c r="A95" s="43" t="s">
        <v>200</v>
      </c>
      <c r="B95" s="47"/>
      <c r="C95" s="44"/>
      <c r="D95" s="44"/>
      <c r="E95" s="45"/>
      <c r="F95" s="113"/>
      <c r="G95" s="182"/>
    </row>
    <row r="96" spans="1:7" x14ac:dyDescent="0.2">
      <c r="A96" s="43" t="s">
        <v>201</v>
      </c>
      <c r="B96" s="47"/>
      <c r="C96" s="44"/>
      <c r="D96" s="44"/>
      <c r="E96" s="45"/>
      <c r="F96" s="113"/>
      <c r="G96" s="182"/>
    </row>
    <row r="97" spans="1:15" x14ac:dyDescent="0.2">
      <c r="A97" s="43" t="s">
        <v>202</v>
      </c>
      <c r="B97" s="47"/>
      <c r="C97" s="44"/>
      <c r="D97" s="44"/>
      <c r="E97" s="45"/>
      <c r="F97" s="113"/>
      <c r="G97" s="182"/>
    </row>
    <row r="98" spans="1:15" x14ac:dyDescent="0.2">
      <c r="A98" s="43" t="s">
        <v>203</v>
      </c>
      <c r="B98" s="47"/>
      <c r="C98" s="44"/>
      <c r="D98" s="44"/>
      <c r="E98" s="45"/>
      <c r="F98" s="113"/>
      <c r="G98" s="182"/>
    </row>
    <row r="99" spans="1:15" x14ac:dyDescent="0.2">
      <c r="A99" s="43" t="s">
        <v>204</v>
      </c>
      <c r="B99" s="47"/>
      <c r="C99" s="44"/>
      <c r="D99" s="44"/>
      <c r="E99" s="45"/>
      <c r="F99" s="113"/>
      <c r="G99" s="182"/>
    </row>
    <row r="100" spans="1:15" x14ac:dyDescent="0.2">
      <c r="A100" s="43" t="s">
        <v>205</v>
      </c>
      <c r="B100" s="47"/>
      <c r="C100" s="44"/>
      <c r="D100" s="44"/>
      <c r="E100" s="45"/>
      <c r="F100" s="113"/>
      <c r="G100" s="182"/>
    </row>
    <row r="101" spans="1:15" x14ac:dyDescent="0.2">
      <c r="A101" s="43" t="s">
        <v>206</v>
      </c>
      <c r="B101" s="47"/>
      <c r="C101" s="44"/>
      <c r="D101" s="44"/>
      <c r="E101" s="45"/>
      <c r="F101" s="113"/>
      <c r="G101" s="182"/>
    </row>
    <row r="102" spans="1:15" x14ac:dyDescent="0.2">
      <c r="A102" s="43" t="s">
        <v>207</v>
      </c>
      <c r="B102" s="47"/>
      <c r="C102" s="44"/>
      <c r="D102" s="44"/>
      <c r="E102" s="45"/>
      <c r="F102" s="113"/>
      <c r="G102" s="182"/>
      <c r="O102" s="350"/>
    </row>
    <row r="103" spans="1:15" x14ac:dyDescent="0.2">
      <c r="A103" s="46" t="s">
        <v>208</v>
      </c>
      <c r="B103" s="47"/>
      <c r="C103" s="44"/>
      <c r="D103" s="44"/>
      <c r="E103" s="45"/>
      <c r="F103" s="113"/>
      <c r="G103" s="242"/>
    </row>
    <row r="104" spans="1:15" x14ac:dyDescent="0.2">
      <c r="A104" s="331">
        <v>6103</v>
      </c>
      <c r="B104" s="332" t="s">
        <v>494</v>
      </c>
      <c r="C104" s="333"/>
      <c r="D104" s="333"/>
      <c r="E104" s="334"/>
      <c r="F104" s="335">
        <v>7164</v>
      </c>
      <c r="G104" s="336">
        <f>F104*2842.013/1000</f>
        <v>20360.181131999998</v>
      </c>
    </row>
    <row r="105" spans="1:15" x14ac:dyDescent="0.2">
      <c r="A105" s="43"/>
      <c r="B105" s="337" t="s">
        <v>531</v>
      </c>
      <c r="C105" s="44"/>
      <c r="D105" s="44"/>
      <c r="E105" s="45"/>
      <c r="F105" s="113">
        <v>4061</v>
      </c>
      <c r="G105" s="182">
        <f t="shared" ref="G105:G108" si="2">F105*2842.013/1000</f>
        <v>11541.414793</v>
      </c>
    </row>
    <row r="106" spans="1:15" x14ac:dyDescent="0.2">
      <c r="A106" s="368"/>
      <c r="B106" s="369">
        <v>31</v>
      </c>
      <c r="C106" s="370"/>
      <c r="D106" s="370"/>
      <c r="E106" s="370"/>
      <c r="F106" s="370">
        <v>4851</v>
      </c>
      <c r="G106" s="336">
        <f t="shared" si="2"/>
        <v>13786.605062999999</v>
      </c>
    </row>
    <row r="107" spans="1:15" x14ac:dyDescent="0.2">
      <c r="A107" s="344"/>
      <c r="B107" s="359" t="s">
        <v>519</v>
      </c>
      <c r="C107" s="371"/>
      <c r="D107" s="371"/>
      <c r="E107" s="289"/>
      <c r="F107" s="345">
        <v>4424</v>
      </c>
      <c r="G107" s="242">
        <f t="shared" si="2"/>
        <v>12573.065511999999</v>
      </c>
    </row>
    <row r="108" spans="1:15" x14ac:dyDescent="0.2">
      <c r="A108" s="344"/>
      <c r="B108" s="359" t="s">
        <v>529</v>
      </c>
      <c r="C108" s="371"/>
      <c r="D108" s="371"/>
      <c r="E108" s="289"/>
      <c r="F108" s="345">
        <v>2915</v>
      </c>
      <c r="G108" s="242">
        <f t="shared" si="2"/>
        <v>8284.4678949999998</v>
      </c>
    </row>
    <row r="109" spans="1:15" x14ac:dyDescent="0.2">
      <c r="F109" s="349"/>
    </row>
  </sheetData>
  <mergeCells count="2">
    <mergeCell ref="A1:G1"/>
    <mergeCell ref="A2:G2"/>
  </mergeCells>
  <phoneticPr fontId="6" type="noConversion"/>
  <printOptions horizontalCentered="1"/>
  <pageMargins left="0.23622047244094488" right="0.23622047244094488" top="0.19685039370078741" bottom="0.19685039370078741" header="0.31496062992125984" footer="0.31496062992125984"/>
  <pageSetup paperSize="9" scale="49" orientation="portrait" horizontalDpi="300" verticalDpi="300" r:id="rId1"/>
  <headerFooter alignWithMargins="0">
    <oddFooter>&amp;R&amp;P/&amp;N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15</vt:i4>
      </vt:variant>
    </vt:vector>
  </HeadingPairs>
  <TitlesOfParts>
    <vt:vector size="26" baseType="lpstr">
      <vt:lpstr>I. táblázat</vt:lpstr>
      <vt:lpstr>II. táblázat</vt:lpstr>
      <vt:lpstr>III. táblázat</vt:lpstr>
      <vt:lpstr>IV. táblázat</vt:lpstr>
      <vt:lpstr>V. táblázat</vt:lpstr>
      <vt:lpstr>VI. táblázat</vt:lpstr>
      <vt:lpstr>VII. táblázat</vt:lpstr>
      <vt:lpstr>VIII. táblázat</vt:lpstr>
      <vt:lpstr>IX. táblázat</vt:lpstr>
      <vt:lpstr>X. táblázat</vt:lpstr>
      <vt:lpstr>XI. táblázat</vt:lpstr>
      <vt:lpstr>'IV. táblázat'!_pr470</vt:lpstr>
      <vt:lpstr>'IV. táblázat'!_pr475</vt:lpstr>
      <vt:lpstr>'VII. táblázat'!_pr497</vt:lpstr>
      <vt:lpstr>'VII. táblázat'!_pr500</vt:lpstr>
      <vt:lpstr>'VII. táblázat'!_pr501</vt:lpstr>
      <vt:lpstr>'IX. táblázat'!Nyomtatási_cím</vt:lpstr>
      <vt:lpstr>'VIII. táblázat'!Nyomtatási_cím</vt:lpstr>
      <vt:lpstr>'X. táblázat'!Nyomtatási_cím</vt:lpstr>
      <vt:lpstr>'XI. táblázat'!Nyomtatási_cím</vt:lpstr>
      <vt:lpstr>'I. táblázat'!Nyomtatási_terület</vt:lpstr>
      <vt:lpstr>'IX. táblázat'!Nyomtatási_terület</vt:lpstr>
      <vt:lpstr>'V. táblázat'!Nyomtatási_terület</vt:lpstr>
      <vt:lpstr>'VI. táblázat'!Nyomtatási_terület</vt:lpstr>
      <vt:lpstr>'X. táblázat'!Nyomtatási_terület</vt:lpstr>
      <vt:lpstr>'XI. táblázat'!Nyomtatási_terület</vt:lpstr>
    </vt:vector>
  </TitlesOfParts>
  <Company>T-Contractor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nagymik</dc:creator>
  <cp:lastModifiedBy>Kovács József 3</cp:lastModifiedBy>
  <cp:lastPrinted>2023-07-04T11:45:05Z</cp:lastPrinted>
  <dcterms:created xsi:type="dcterms:W3CDTF">2006-03-07T07:13:45Z</dcterms:created>
  <dcterms:modified xsi:type="dcterms:W3CDTF">2023-07-06T10:20:23Z</dcterms:modified>
</cp:coreProperties>
</file>