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Y:\Kovács József2\Adatvédelem- közzététel\2020 Kötelező adatközzététel\Gazdasági és műszaki információk 2018 Kötelező adatközzététel 2019\"/>
    </mc:Choice>
  </mc:AlternateContent>
  <xr:revisionPtr revIDLastSave="0" documentId="8_{15640882-185A-492C-A0AB-97FDB5497D95}" xr6:coauthVersionLast="45" xr6:coauthVersionMax="45" xr10:uidLastSave="{00000000-0000-0000-0000-000000000000}"/>
  <bookViews>
    <workbookView xWindow="-120" yWindow="-120" windowWidth="19440" windowHeight="15000" tabRatio="928" xr2:uid="{00000000-000D-0000-FFFF-FFFF00000000}"/>
  </bookViews>
  <sheets>
    <sheet name="I. táblázat" sheetId="1" r:id="rId1"/>
    <sheet name="II. táblázat" sheetId="6" r:id="rId2"/>
    <sheet name="III. táblázat" sheetId="5" r:id="rId3"/>
    <sheet name="IV. táblázat" sheetId="4" r:id="rId4"/>
    <sheet name="V. táblázat" sheetId="10" r:id="rId5"/>
    <sheet name="VI. táblázat" sheetId="9" r:id="rId6"/>
    <sheet name="VII. táblázat" sheetId="8" r:id="rId7"/>
    <sheet name="VIII. táblázat" sheetId="7" r:id="rId8"/>
    <sheet name="IX. táblázat" sheetId="13" r:id="rId9"/>
    <sheet name="X. táblázat" sheetId="11" r:id="rId10"/>
    <sheet name="XI. táblázat" sheetId="3" r:id="rId11"/>
  </sheets>
  <definedNames>
    <definedName name="_xlnm._FilterDatabase" localSheetId="7" hidden="1">'VIII. táblázat'!$A$3:$I$63</definedName>
    <definedName name="_xlnm._FilterDatabase" localSheetId="9" hidden="1">'X. táblázat'!$A$3:$N$132</definedName>
    <definedName name="_pr470" localSheetId="3">'IV. táblázat'!$A$2</definedName>
    <definedName name="_pr475" localSheetId="3">'IV. táblázat'!$A$3</definedName>
    <definedName name="_pr497" localSheetId="6">'VII. táblázat'!$A$3</definedName>
    <definedName name="_pr500" localSheetId="6">'VII. táblázat'!$A$4</definedName>
    <definedName name="_pr501" localSheetId="6">'VII. táblázat'!$A$5</definedName>
    <definedName name="_xlnm.Print_Titles" localSheetId="8">'IX. táblázat'!$1:$3</definedName>
    <definedName name="_xlnm.Print_Titles" localSheetId="7">'VIII. táblázat'!$1:$3</definedName>
    <definedName name="_xlnm.Print_Titles" localSheetId="9">'X. táblázat'!$1:$3</definedName>
    <definedName name="_xlnm.Print_Titles" localSheetId="10">'XI. táblázat'!$1:$3</definedName>
    <definedName name="_xlnm.Print_Area" localSheetId="0">'I. táblázat'!$A$1:$E$23</definedName>
    <definedName name="_xlnm.Print_Area" localSheetId="8">'IX. táblázat'!$A$1:$G$106</definedName>
    <definedName name="_xlnm.Print_Area" localSheetId="4">'V. táblázat'!$A$1:$D$12</definedName>
    <definedName name="_xlnm.Print_Area" localSheetId="5">'VI. táblázat'!$A$1:$C$10</definedName>
    <definedName name="_xlnm.Print_Area" localSheetId="9">'X. táblázat'!$A$1:$J$134</definedName>
    <definedName name="_xlnm.Print_Area" localSheetId="10">'XI. táblázat'!$A$1:$P$134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5" i="1" l="1"/>
  <c r="E23" i="1" s="1"/>
  <c r="I63" i="7" l="1"/>
  <c r="H77" i="11" l="1"/>
  <c r="H78" i="11"/>
  <c r="H79" i="11"/>
  <c r="H80" i="11"/>
  <c r="H29" i="11" l="1"/>
  <c r="H133" i="11" l="1"/>
  <c r="P131" i="3" l="1"/>
  <c r="I62" i="7"/>
  <c r="J132" i="3" l="1"/>
  <c r="J6" i="3"/>
  <c r="J7" i="3"/>
  <c r="J8" i="3"/>
  <c r="J9" i="3"/>
  <c r="J10" i="3"/>
  <c r="J11" i="3"/>
  <c r="J12" i="3"/>
  <c r="J13" i="3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29" i="3"/>
  <c r="J30" i="3"/>
  <c r="J31" i="3"/>
  <c r="J32" i="3"/>
  <c r="J33" i="3"/>
  <c r="J34" i="3"/>
  <c r="J35" i="3"/>
  <c r="J36" i="3"/>
  <c r="J37" i="3"/>
  <c r="J38" i="3"/>
  <c r="J39" i="3"/>
  <c r="J40" i="3"/>
  <c r="J41" i="3"/>
  <c r="J42" i="3"/>
  <c r="J43" i="3"/>
  <c r="J44" i="3"/>
  <c r="J45" i="3"/>
  <c r="J46" i="3"/>
  <c r="J47" i="3"/>
  <c r="J48" i="3"/>
  <c r="J49" i="3"/>
  <c r="J50" i="3"/>
  <c r="J51" i="3"/>
  <c r="J52" i="3"/>
  <c r="J53" i="3"/>
  <c r="J54" i="3"/>
  <c r="J55" i="3"/>
  <c r="J56" i="3"/>
  <c r="J57" i="3"/>
  <c r="J58" i="3"/>
  <c r="J59" i="3"/>
  <c r="J60" i="3"/>
  <c r="J61" i="3"/>
  <c r="J62" i="3"/>
  <c r="J63" i="3"/>
  <c r="J64" i="3"/>
  <c r="J65" i="3"/>
  <c r="J66" i="3"/>
  <c r="J67" i="3"/>
  <c r="J68" i="3"/>
  <c r="J69" i="3"/>
  <c r="J70" i="3"/>
  <c r="J71" i="3"/>
  <c r="J72" i="3"/>
  <c r="J73" i="3"/>
  <c r="J74" i="3"/>
  <c r="J75" i="3"/>
  <c r="J76" i="3"/>
  <c r="J77" i="3"/>
  <c r="J78" i="3"/>
  <c r="J79" i="3"/>
  <c r="J80" i="3"/>
  <c r="J81" i="3"/>
  <c r="J82" i="3"/>
  <c r="J83" i="3"/>
  <c r="J84" i="3"/>
  <c r="J85" i="3"/>
  <c r="J86" i="3"/>
  <c r="J87" i="3"/>
  <c r="J88" i="3"/>
  <c r="J89" i="3"/>
  <c r="J90" i="3"/>
  <c r="J91" i="3"/>
  <c r="J92" i="3"/>
  <c r="J93" i="3"/>
  <c r="J94" i="3"/>
  <c r="J95" i="3"/>
  <c r="J96" i="3"/>
  <c r="J97" i="3"/>
  <c r="J98" i="3"/>
  <c r="J99" i="3"/>
  <c r="J100" i="3"/>
  <c r="J101" i="3"/>
  <c r="J102" i="3"/>
  <c r="J103" i="3"/>
  <c r="J104" i="3"/>
  <c r="J105" i="3"/>
  <c r="J106" i="3"/>
  <c r="J107" i="3"/>
  <c r="J108" i="3"/>
  <c r="J109" i="3"/>
  <c r="J110" i="3"/>
  <c r="J111" i="3"/>
  <c r="J112" i="3"/>
  <c r="J113" i="3"/>
  <c r="J114" i="3"/>
  <c r="J115" i="3"/>
  <c r="J116" i="3"/>
  <c r="J117" i="3"/>
  <c r="J118" i="3"/>
  <c r="J119" i="3"/>
  <c r="J120" i="3"/>
  <c r="J121" i="3"/>
  <c r="J122" i="3"/>
  <c r="J123" i="3"/>
  <c r="J124" i="3"/>
  <c r="J125" i="3"/>
  <c r="J126" i="3"/>
  <c r="J127" i="3"/>
  <c r="J128" i="3"/>
  <c r="J129" i="3"/>
  <c r="J130" i="3"/>
  <c r="J131" i="3"/>
  <c r="J5" i="3"/>
  <c r="J4" i="3"/>
  <c r="I6" i="3"/>
  <c r="I7" i="3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34" i="3"/>
  <c r="I35" i="3"/>
  <c r="I36" i="3"/>
  <c r="I37" i="3"/>
  <c r="I38" i="3"/>
  <c r="I39" i="3"/>
  <c r="I40" i="3"/>
  <c r="I41" i="3"/>
  <c r="I42" i="3"/>
  <c r="I43" i="3"/>
  <c r="I44" i="3"/>
  <c r="I45" i="3"/>
  <c r="I46" i="3"/>
  <c r="I47" i="3"/>
  <c r="I48" i="3"/>
  <c r="I49" i="3"/>
  <c r="I50" i="3"/>
  <c r="I51" i="3"/>
  <c r="I52" i="3"/>
  <c r="I53" i="3"/>
  <c r="I54" i="3"/>
  <c r="I55" i="3"/>
  <c r="I56" i="3"/>
  <c r="I57" i="3"/>
  <c r="I58" i="3"/>
  <c r="I59" i="3"/>
  <c r="I60" i="3"/>
  <c r="I61" i="3"/>
  <c r="I62" i="3"/>
  <c r="I63" i="3"/>
  <c r="I64" i="3"/>
  <c r="I65" i="3"/>
  <c r="I66" i="3"/>
  <c r="I67" i="3"/>
  <c r="I68" i="3"/>
  <c r="I69" i="3"/>
  <c r="I70" i="3"/>
  <c r="I71" i="3"/>
  <c r="I72" i="3"/>
  <c r="I73" i="3"/>
  <c r="I74" i="3"/>
  <c r="I75" i="3"/>
  <c r="I76" i="3"/>
  <c r="I77" i="3"/>
  <c r="I78" i="3"/>
  <c r="I79" i="3"/>
  <c r="I80" i="3"/>
  <c r="I81" i="3"/>
  <c r="I82" i="3"/>
  <c r="I83" i="3"/>
  <c r="I84" i="3"/>
  <c r="I85" i="3"/>
  <c r="I86" i="3"/>
  <c r="I87" i="3"/>
  <c r="I88" i="3"/>
  <c r="I89" i="3"/>
  <c r="I90" i="3"/>
  <c r="I91" i="3"/>
  <c r="I92" i="3"/>
  <c r="I93" i="3"/>
  <c r="I94" i="3"/>
  <c r="I95" i="3"/>
  <c r="I96" i="3"/>
  <c r="I97" i="3"/>
  <c r="I98" i="3"/>
  <c r="I99" i="3"/>
  <c r="I100" i="3"/>
  <c r="I101" i="3"/>
  <c r="I102" i="3"/>
  <c r="I103" i="3"/>
  <c r="I104" i="3"/>
  <c r="I105" i="3"/>
  <c r="I106" i="3"/>
  <c r="I107" i="3"/>
  <c r="I108" i="3"/>
  <c r="I109" i="3"/>
  <c r="I110" i="3"/>
  <c r="I111" i="3"/>
  <c r="I112" i="3"/>
  <c r="I113" i="3"/>
  <c r="I114" i="3"/>
  <c r="I115" i="3"/>
  <c r="I116" i="3"/>
  <c r="I117" i="3"/>
  <c r="I118" i="3"/>
  <c r="I119" i="3"/>
  <c r="I120" i="3"/>
  <c r="I121" i="3"/>
  <c r="I122" i="3"/>
  <c r="I123" i="3"/>
  <c r="I124" i="3"/>
  <c r="I125" i="3"/>
  <c r="I126" i="3"/>
  <c r="I127" i="3"/>
  <c r="I128" i="3"/>
  <c r="I129" i="3"/>
  <c r="I130" i="3"/>
  <c r="I131" i="3"/>
  <c r="I132" i="3"/>
  <c r="I5" i="3"/>
  <c r="I4" i="3"/>
  <c r="K132" i="3" l="1"/>
  <c r="L132" i="3"/>
  <c r="K131" i="3"/>
  <c r="L131" i="3"/>
  <c r="K130" i="3"/>
  <c r="L130" i="3"/>
  <c r="L128" i="3"/>
  <c r="L127" i="3"/>
  <c r="L126" i="3"/>
  <c r="L125" i="3"/>
  <c r="L123" i="3"/>
  <c r="K119" i="3"/>
  <c r="K118" i="3"/>
  <c r="L118" i="3"/>
  <c r="L117" i="3"/>
  <c r="L115" i="3"/>
  <c r="L114" i="3"/>
  <c r="K113" i="3"/>
  <c r="L113" i="3"/>
  <c r="L112" i="3"/>
  <c r="K111" i="3"/>
  <c r="L109" i="3"/>
  <c r="L108" i="3"/>
  <c r="K107" i="3"/>
  <c r="K106" i="3"/>
  <c r="L106" i="3"/>
  <c r="L105" i="3"/>
  <c r="L103" i="3"/>
  <c r="K102" i="3"/>
  <c r="L102" i="3"/>
  <c r="L100" i="3"/>
  <c r="K98" i="3"/>
  <c r="L98" i="3"/>
  <c r="L97" i="3"/>
  <c r="K96" i="3"/>
  <c r="L96" i="3"/>
  <c r="L95" i="3"/>
  <c r="L94" i="3"/>
  <c r="L93" i="3"/>
  <c r="L92" i="3"/>
  <c r="L89" i="3"/>
  <c r="L88" i="3"/>
  <c r="L87" i="3"/>
  <c r="L86" i="3"/>
  <c r="L85" i="3"/>
  <c r="L84" i="3"/>
  <c r="K83" i="3"/>
  <c r="L83" i="3"/>
  <c r="L80" i="3"/>
  <c r="L77" i="3"/>
  <c r="L76" i="3"/>
  <c r="K74" i="3"/>
  <c r="L74" i="3"/>
  <c r="L73" i="3"/>
  <c r="L72" i="3"/>
  <c r="L71" i="3"/>
  <c r="L69" i="3"/>
  <c r="L67" i="3"/>
  <c r="L65" i="3"/>
  <c r="K63" i="3"/>
  <c r="L63" i="3"/>
  <c r="L61" i="3"/>
  <c r="L59" i="3"/>
  <c r="L57" i="3"/>
  <c r="L55" i="3"/>
  <c r="L53" i="3"/>
  <c r="K51" i="3"/>
  <c r="L51" i="3"/>
  <c r="L49" i="3"/>
  <c r="K47" i="3"/>
  <c r="K46" i="3"/>
  <c r="L46" i="3"/>
  <c r="L45" i="3"/>
  <c r="L43" i="3"/>
  <c r="K42" i="3"/>
  <c r="L42" i="3"/>
  <c r="L40" i="3"/>
  <c r="K39" i="3"/>
  <c r="L38" i="3"/>
  <c r="K36" i="3"/>
  <c r="L36" i="3"/>
  <c r="L35" i="3"/>
  <c r="K34" i="3"/>
  <c r="L34" i="3"/>
  <c r="L33" i="3"/>
  <c r="L32" i="3"/>
  <c r="L31" i="3"/>
  <c r="K30" i="3"/>
  <c r="L30" i="3"/>
  <c r="K28" i="3"/>
  <c r="L28" i="3"/>
  <c r="L27" i="3"/>
  <c r="K26" i="3"/>
  <c r="L26" i="3"/>
  <c r="L25" i="3"/>
  <c r="L23" i="3"/>
  <c r="L22" i="3"/>
  <c r="K20" i="3"/>
  <c r="L20" i="3"/>
  <c r="K19" i="3"/>
  <c r="L19" i="3"/>
  <c r="K18" i="3"/>
  <c r="L18" i="3"/>
  <c r="L17" i="3"/>
  <c r="L16" i="3"/>
  <c r="K15" i="3"/>
  <c r="L15" i="3"/>
  <c r="L14" i="3"/>
  <c r="L13" i="3"/>
  <c r="K12" i="3"/>
  <c r="K11" i="3"/>
  <c r="L11" i="3"/>
  <c r="L10" i="3"/>
  <c r="K9" i="3"/>
  <c r="K8" i="3"/>
  <c r="K7" i="3"/>
  <c r="L7" i="3"/>
  <c r="K6" i="3"/>
  <c r="K5" i="3"/>
  <c r="L5" i="3"/>
  <c r="L111" i="3"/>
  <c r="L120" i="3"/>
  <c r="L129" i="3"/>
  <c r="K4" i="3"/>
  <c r="L4" i="3"/>
  <c r="D60" i="7"/>
  <c r="D59" i="7"/>
  <c r="D58" i="7"/>
  <c r="D29" i="7"/>
  <c r="D28" i="7"/>
  <c r="D27" i="7"/>
  <c r="D26" i="7"/>
  <c r="D25" i="7"/>
  <c r="D24" i="7"/>
  <c r="D23" i="7"/>
  <c r="D22" i="7"/>
  <c r="D21" i="7"/>
  <c r="D20" i="7"/>
  <c r="D19" i="7"/>
  <c r="D18" i="7"/>
  <c r="D17" i="7"/>
  <c r="D16" i="7"/>
  <c r="D15" i="7"/>
  <c r="D14" i="7"/>
  <c r="D13" i="7"/>
  <c r="D12" i="7"/>
  <c r="D11" i="7"/>
  <c r="D10" i="7"/>
  <c r="D8" i="7"/>
  <c r="G55" i="13"/>
  <c r="I61" i="7"/>
  <c r="G104" i="13"/>
  <c r="H132" i="11"/>
  <c r="G39" i="13"/>
  <c r="G38" i="13"/>
  <c r="G87" i="13"/>
  <c r="G86" i="13"/>
  <c r="G85" i="13"/>
  <c r="G84" i="13"/>
  <c r="G83" i="13"/>
  <c r="G82" i="13"/>
  <c r="G81" i="13"/>
  <c r="G80" i="13"/>
  <c r="G79" i="13"/>
  <c r="G76" i="13"/>
  <c r="G73" i="13"/>
  <c r="G72" i="13"/>
  <c r="G71" i="13"/>
  <c r="G70" i="13"/>
  <c r="G68" i="13"/>
  <c r="G66" i="13"/>
  <c r="G65" i="13"/>
  <c r="G63" i="13"/>
  <c r="G52" i="13"/>
  <c r="G40" i="13"/>
  <c r="G37" i="13"/>
  <c r="G36" i="13"/>
  <c r="G35" i="13"/>
  <c r="G34" i="13"/>
  <c r="G33" i="13"/>
  <c r="G32" i="13"/>
  <c r="G31" i="13"/>
  <c r="G30" i="13"/>
  <c r="G29" i="13"/>
  <c r="G28" i="13"/>
  <c r="G27" i="13"/>
  <c r="G26" i="13"/>
  <c r="G25" i="13"/>
  <c r="G24" i="13"/>
  <c r="G23" i="13"/>
  <c r="G22" i="13"/>
  <c r="G21" i="13"/>
  <c r="G20" i="13"/>
  <c r="G19" i="13"/>
  <c r="G18" i="13"/>
  <c r="G17" i="13"/>
  <c r="G16" i="13"/>
  <c r="G15" i="13"/>
  <c r="G14" i="13"/>
  <c r="G13" i="13"/>
  <c r="G12" i="13"/>
  <c r="G11" i="13"/>
  <c r="G10" i="13"/>
  <c r="G9" i="13"/>
  <c r="G8" i="13"/>
  <c r="G7" i="13"/>
  <c r="G6" i="13"/>
  <c r="G5" i="13"/>
  <c r="G4" i="13"/>
  <c r="I60" i="7"/>
  <c r="I59" i="7"/>
  <c r="I58" i="7"/>
  <c r="I57" i="7"/>
  <c r="I56" i="7"/>
  <c r="I55" i="7"/>
  <c r="I54" i="7"/>
  <c r="I53" i="7"/>
  <c r="I52" i="7"/>
  <c r="I51" i="7"/>
  <c r="I50" i="7"/>
  <c r="I49" i="7"/>
  <c r="I48" i="7"/>
  <c r="I47" i="7"/>
  <c r="I46" i="7"/>
  <c r="I45" i="7"/>
  <c r="I44" i="7"/>
  <c r="I43" i="7"/>
  <c r="I42" i="7"/>
  <c r="I41" i="7"/>
  <c r="I40" i="7"/>
  <c r="I39" i="7"/>
  <c r="I38" i="7"/>
  <c r="I37" i="7"/>
  <c r="I36" i="7"/>
  <c r="I35" i="7"/>
  <c r="I34" i="7"/>
  <c r="I33" i="7"/>
  <c r="I32" i="7"/>
  <c r="I31" i="7"/>
  <c r="I30" i="7"/>
  <c r="I29" i="7"/>
  <c r="I28" i="7"/>
  <c r="I27" i="7"/>
  <c r="I26" i="7"/>
  <c r="I25" i="7"/>
  <c r="I24" i="7"/>
  <c r="I23" i="7"/>
  <c r="I22" i="7"/>
  <c r="I21" i="7"/>
  <c r="I20" i="7"/>
  <c r="I19" i="7"/>
  <c r="I18" i="7"/>
  <c r="I17" i="7"/>
  <c r="I16" i="7"/>
  <c r="I15" i="7"/>
  <c r="I14" i="7"/>
  <c r="I13" i="7"/>
  <c r="I12" i="7"/>
  <c r="I11" i="7"/>
  <c r="I10" i="7"/>
  <c r="I9" i="7"/>
  <c r="I8" i="7"/>
  <c r="I7" i="7"/>
  <c r="I6" i="7"/>
  <c r="I5" i="7"/>
  <c r="I4" i="7"/>
  <c r="K108" i="3"/>
  <c r="L121" i="3"/>
  <c r="L110" i="3"/>
  <c r="L104" i="3"/>
  <c r="L90" i="3"/>
  <c r="L82" i="3"/>
  <c r="L78" i="3"/>
  <c r="L75" i="3"/>
  <c r="L44" i="3"/>
  <c r="L24" i="3"/>
  <c r="L9" i="3"/>
  <c r="K129" i="3"/>
  <c r="K127" i="3"/>
  <c r="K125" i="3"/>
  <c r="K123" i="3"/>
  <c r="K120" i="3"/>
  <c r="K117" i="3"/>
  <c r="K114" i="3"/>
  <c r="K112" i="3"/>
  <c r="K109" i="3"/>
  <c r="K105" i="3"/>
  <c r="K104" i="3"/>
  <c r="K101" i="3"/>
  <c r="K92" i="3"/>
  <c r="K91" i="3"/>
  <c r="K88" i="3"/>
  <c r="K87" i="3"/>
  <c r="K86" i="3"/>
  <c r="K82" i="3"/>
  <c r="K81" i="3"/>
  <c r="K80" i="3"/>
  <c r="K78" i="3"/>
  <c r="K72" i="3"/>
  <c r="K70" i="3"/>
  <c r="K68" i="3"/>
  <c r="K66" i="3"/>
  <c r="K64" i="3"/>
  <c r="K62" i="3"/>
  <c r="K60" i="3"/>
  <c r="K57" i="3"/>
  <c r="K55" i="3"/>
  <c r="K54" i="3"/>
  <c r="K52" i="3"/>
  <c r="K49" i="3"/>
  <c r="K48" i="3"/>
  <c r="K45" i="3"/>
  <c r="K38" i="3"/>
  <c r="K33" i="3"/>
  <c r="K25" i="3"/>
  <c r="K22" i="3"/>
  <c r="K17" i="3"/>
  <c r="H116" i="11"/>
  <c r="H108" i="11"/>
  <c r="K122" i="3"/>
  <c r="K115" i="3"/>
  <c r="K110" i="3"/>
  <c r="K103" i="3"/>
  <c r="K100" i="3"/>
  <c r="K99" i="3"/>
  <c r="K97" i="3"/>
  <c r="K95" i="3"/>
  <c r="K93" i="3"/>
  <c r="K89" i="3"/>
  <c r="K85" i="3"/>
  <c r="K79" i="3"/>
  <c r="K76" i="3"/>
  <c r="K75" i="3"/>
  <c r="K69" i="3"/>
  <c r="K67" i="3"/>
  <c r="K61" i="3"/>
  <c r="K58" i="3"/>
  <c r="K56" i="3"/>
  <c r="K53" i="3"/>
  <c r="K50" i="3"/>
  <c r="K43" i="3"/>
  <c r="K41" i="3"/>
  <c r="K32" i="3"/>
  <c r="K24" i="3"/>
  <c r="K16" i="3"/>
  <c r="K14" i="3"/>
  <c r="K13" i="3"/>
  <c r="K10" i="3"/>
  <c r="L122" i="3"/>
  <c r="L116" i="3"/>
  <c r="L107" i="3"/>
  <c r="L101" i="3"/>
  <c r="L99" i="3"/>
  <c r="L79" i="3"/>
  <c r="L124" i="3"/>
  <c r="L91" i="3"/>
  <c r="L81" i="3"/>
  <c r="L70" i="3"/>
  <c r="L68" i="3"/>
  <c r="L66" i="3"/>
  <c r="L64" i="3"/>
  <c r="L62" i="3"/>
  <c r="L60" i="3"/>
  <c r="L58" i="3"/>
  <c r="L56" i="3"/>
  <c r="L54" i="3"/>
  <c r="L52" i="3"/>
  <c r="L50" i="3"/>
  <c r="L48" i="3"/>
  <c r="L41" i="3"/>
  <c r="L39" i="3"/>
  <c r="L37" i="3"/>
  <c r="L29" i="3"/>
  <c r="L21" i="3"/>
  <c r="L12" i="3"/>
  <c r="L8" i="3"/>
  <c r="L6" i="3"/>
  <c r="P98" i="3"/>
  <c r="B23" i="13"/>
  <c r="B24" i="13"/>
  <c r="B27" i="13"/>
  <c r="B28" i="13"/>
  <c r="B29" i="13"/>
  <c r="B30" i="13"/>
  <c r="B31" i="13"/>
  <c r="B33" i="13"/>
  <c r="B34" i="13"/>
  <c r="B35" i="13"/>
  <c r="B37" i="13"/>
  <c r="B68" i="13"/>
  <c r="B71" i="13"/>
  <c r="B72" i="13"/>
  <c r="B73" i="13"/>
  <c r="B76" i="13"/>
  <c r="B79" i="13"/>
  <c r="B81" i="13"/>
  <c r="H98" i="11"/>
  <c r="H87" i="11"/>
  <c r="P86" i="3"/>
  <c r="P80" i="3"/>
  <c r="P79" i="3"/>
  <c r="K44" i="3"/>
  <c r="K121" i="3"/>
  <c r="K84" i="3"/>
  <c r="K40" i="3"/>
  <c r="H4" i="11"/>
  <c r="H5" i="11"/>
  <c r="H6" i="11"/>
  <c r="H7" i="11"/>
  <c r="H8" i="11"/>
  <c r="P4" i="3"/>
  <c r="P5" i="3"/>
  <c r="P6" i="3"/>
  <c r="P7" i="3"/>
  <c r="P8" i="3"/>
  <c r="P10" i="3"/>
  <c r="P11" i="3"/>
  <c r="P12" i="3"/>
  <c r="P13" i="3"/>
  <c r="P14" i="3"/>
  <c r="P18" i="3"/>
  <c r="P19" i="3"/>
  <c r="P20" i="3"/>
  <c r="P21" i="3"/>
  <c r="P22" i="3"/>
  <c r="P23" i="3"/>
  <c r="P24" i="3"/>
  <c r="P25" i="3"/>
  <c r="P26" i="3"/>
  <c r="P27" i="3"/>
  <c r="P28" i="3"/>
  <c r="P29" i="3"/>
  <c r="P30" i="3"/>
  <c r="P31" i="3"/>
  <c r="P32" i="3"/>
  <c r="P33" i="3"/>
  <c r="P34" i="3"/>
  <c r="P35" i="3"/>
  <c r="P36" i="3"/>
  <c r="P37" i="3"/>
  <c r="P38" i="3"/>
  <c r="P39" i="3"/>
  <c r="P40" i="3"/>
  <c r="P41" i="3"/>
  <c r="P42" i="3"/>
  <c r="P43" i="3"/>
  <c r="P44" i="3"/>
  <c r="P45" i="3"/>
  <c r="P46" i="3"/>
  <c r="P47" i="3"/>
  <c r="P48" i="3"/>
  <c r="P49" i="3"/>
  <c r="P50" i="3"/>
  <c r="P51" i="3"/>
  <c r="P52" i="3"/>
  <c r="P53" i="3"/>
  <c r="P54" i="3"/>
  <c r="P55" i="3"/>
  <c r="P56" i="3"/>
  <c r="P57" i="3"/>
  <c r="P58" i="3"/>
  <c r="P59" i="3"/>
  <c r="P60" i="3"/>
  <c r="P61" i="3"/>
  <c r="P62" i="3"/>
  <c r="P63" i="3"/>
  <c r="P64" i="3"/>
  <c r="P65" i="3"/>
  <c r="P66" i="3"/>
  <c r="P67" i="3"/>
  <c r="P68" i="3"/>
  <c r="P69" i="3"/>
  <c r="P70" i="3"/>
  <c r="P71" i="3"/>
  <c r="P72" i="3"/>
  <c r="P73" i="3"/>
  <c r="P74" i="3"/>
  <c r="P75" i="3"/>
  <c r="P76" i="3"/>
  <c r="P77" i="3"/>
  <c r="P78" i="3"/>
  <c r="P81" i="3"/>
  <c r="P82" i="3"/>
  <c r="P83" i="3"/>
  <c r="P84" i="3"/>
  <c r="P85" i="3"/>
  <c r="P87" i="3"/>
  <c r="P88" i="3"/>
  <c r="P89" i="3"/>
  <c r="P90" i="3"/>
  <c r="P91" i="3"/>
  <c r="P92" i="3"/>
  <c r="P93" i="3"/>
  <c r="P94" i="3"/>
  <c r="P95" i="3"/>
  <c r="P96" i="3"/>
  <c r="P97" i="3"/>
  <c r="P99" i="3"/>
  <c r="P100" i="3"/>
  <c r="P101" i="3"/>
  <c r="P102" i="3"/>
  <c r="P103" i="3"/>
  <c r="P104" i="3"/>
  <c r="P106" i="3"/>
  <c r="P107" i="3"/>
  <c r="P109" i="3"/>
  <c r="P110" i="3"/>
  <c r="P111" i="3"/>
  <c r="P112" i="3"/>
  <c r="P113" i="3"/>
  <c r="P114" i="3"/>
  <c r="P115" i="3"/>
  <c r="P116" i="3"/>
  <c r="P117" i="3"/>
  <c r="P118" i="3"/>
  <c r="P119" i="3"/>
  <c r="P120" i="3"/>
  <c r="P121" i="3"/>
  <c r="P122" i="3"/>
  <c r="P123" i="3"/>
  <c r="P124" i="3"/>
  <c r="P125" i="3"/>
  <c r="P126" i="3"/>
  <c r="P127" i="3"/>
  <c r="P128" i="3"/>
  <c r="P129" i="3"/>
  <c r="P130" i="3"/>
  <c r="L47" i="3"/>
  <c r="L119" i="3"/>
  <c r="K21" i="3"/>
  <c r="K23" i="3"/>
  <c r="K27" i="3"/>
  <c r="K29" i="3"/>
  <c r="K31" i="3"/>
  <c r="K35" i="3"/>
  <c r="K37" i="3"/>
  <c r="K59" i="3"/>
  <c r="K65" i="3"/>
  <c r="K71" i="3"/>
  <c r="K73" i="3"/>
  <c r="K77" i="3"/>
  <c r="K90" i="3"/>
  <c r="K94" i="3"/>
  <c r="K116" i="3"/>
  <c r="K124" i="3"/>
  <c r="K126" i="3"/>
  <c r="K128" i="3"/>
  <c r="H9" i="11"/>
  <c r="H10" i="11"/>
  <c r="H11" i="11"/>
  <c r="H12" i="11"/>
  <c r="H13" i="11"/>
  <c r="H14" i="11"/>
  <c r="H15" i="11"/>
  <c r="H17" i="11"/>
  <c r="H16" i="11"/>
  <c r="H18" i="11"/>
  <c r="H20" i="11"/>
  <c r="H19" i="11"/>
  <c r="H21" i="11"/>
  <c r="H22" i="11"/>
  <c r="H23" i="11"/>
  <c r="H24" i="11"/>
  <c r="H25" i="11"/>
  <c r="H26" i="11"/>
  <c r="H27" i="11"/>
  <c r="H28" i="11"/>
  <c r="H30" i="11"/>
  <c r="H31" i="11"/>
  <c r="H32" i="11"/>
  <c r="H33" i="11"/>
  <c r="H34" i="11"/>
  <c r="H35" i="11"/>
  <c r="H36" i="11"/>
  <c r="H37" i="11"/>
  <c r="H38" i="11"/>
  <c r="H39" i="11"/>
  <c r="H40" i="11"/>
  <c r="H41" i="11"/>
  <c r="H42" i="11"/>
  <c r="H43" i="11"/>
  <c r="H44" i="11"/>
  <c r="H45" i="11"/>
  <c r="H46" i="11"/>
  <c r="H47" i="11"/>
  <c r="H48" i="11"/>
  <c r="H49" i="11"/>
  <c r="H50" i="11"/>
  <c r="H51" i="11"/>
  <c r="H52" i="11"/>
  <c r="H54" i="11"/>
  <c r="H53" i="11"/>
  <c r="H55" i="11"/>
  <c r="H56" i="11"/>
  <c r="H57" i="11"/>
  <c r="H58" i="11"/>
  <c r="H59" i="11"/>
  <c r="H60" i="11"/>
  <c r="H61" i="11"/>
  <c r="H62" i="11"/>
  <c r="H63" i="11"/>
  <c r="H64" i="11"/>
  <c r="H65" i="11"/>
  <c r="H67" i="11"/>
  <c r="H68" i="11"/>
  <c r="H69" i="11"/>
  <c r="H70" i="11"/>
  <c r="H71" i="11"/>
  <c r="H66" i="11"/>
  <c r="H72" i="11"/>
  <c r="H73" i="11"/>
  <c r="H74" i="11"/>
  <c r="H75" i="11"/>
  <c r="H76" i="11"/>
  <c r="H81" i="11"/>
  <c r="H82" i="11"/>
  <c r="H83" i="11"/>
  <c r="H84" i="11"/>
  <c r="H85" i="11"/>
  <c r="H86" i="11"/>
  <c r="H88" i="11"/>
  <c r="H89" i="11"/>
  <c r="H90" i="11"/>
  <c r="H91" i="11"/>
  <c r="H92" i="11"/>
  <c r="H93" i="11"/>
  <c r="H94" i="11"/>
  <c r="H95" i="11"/>
  <c r="H96" i="11"/>
  <c r="H97" i="11"/>
  <c r="H99" i="11"/>
  <c r="H100" i="11"/>
  <c r="H101" i="11"/>
  <c r="H102" i="11"/>
  <c r="H103" i="11"/>
  <c r="H104" i="11"/>
  <c r="H105" i="11"/>
  <c r="H106" i="11"/>
  <c r="H107" i="11"/>
  <c r="H109" i="11"/>
  <c r="H110" i="11"/>
  <c r="H111" i="11"/>
  <c r="H112" i="11"/>
  <c r="H113" i="11"/>
  <c r="H114" i="11"/>
  <c r="H115" i="11"/>
  <c r="H117" i="11"/>
  <c r="H118" i="11"/>
  <c r="H119" i="11"/>
  <c r="H120" i="11"/>
  <c r="H121" i="11"/>
  <c r="H122" i="11"/>
  <c r="H123" i="11"/>
  <c r="H124" i="11"/>
  <c r="H125" i="11"/>
  <c r="H126" i="11"/>
  <c r="H127" i="11"/>
  <c r="H128" i="11"/>
  <c r="H129" i="11"/>
  <c r="H130" i="11"/>
  <c r="H131" i="11"/>
</calcChain>
</file>

<file path=xl/sharedStrings.xml><?xml version="1.0" encoding="utf-8"?>
<sst xmlns="http://schemas.openxmlformats.org/spreadsheetml/2006/main" count="1184" uniqueCount="528">
  <si>
    <t>Sor- szám</t>
  </si>
  <si>
    <t>Megnevezés</t>
  </si>
  <si>
    <t>Mérték- egység</t>
  </si>
  <si>
    <t>1.</t>
  </si>
  <si>
    <t>A fűtési időszak átlaghőmérséklete</t>
  </si>
  <si>
    <t>°C</t>
  </si>
  <si>
    <t>2.</t>
  </si>
  <si>
    <t>Lakossági felhasználók számára értékesített fűtési célú hő</t>
  </si>
  <si>
    <t>GJ</t>
  </si>
  <si>
    <t>3.</t>
  </si>
  <si>
    <t>Lakossági felhasználók számára értékesített használati melegvíz felmelegítésére felhasznált hő</t>
  </si>
  <si>
    <t>5.</t>
  </si>
  <si>
    <t>Egyéb felhasználók számára értékesített hő</t>
  </si>
  <si>
    <t>6.</t>
  </si>
  <si>
    <t>Értékesített villamos energia mennyisége,</t>
  </si>
  <si>
    <t>MWh</t>
  </si>
  <si>
    <t>7.</t>
  </si>
  <si>
    <t>Lakossági felhasználók legalacsonyabb éves fűtési hőfogyasztással rendelkező tizedének átlagos éves fajlagos fogyasztása</t>
  </si>
  <si>
    <t>8.</t>
  </si>
  <si>
    <t>Lakossági felhasználók legmagasabb éves fűtési hőfogyasztással rendelkező tizedének átlagos éves fajlagos fogyasztása</t>
  </si>
  <si>
    <t>9.</t>
  </si>
  <si>
    <t>ezer Ft</t>
  </si>
  <si>
    <t>11.</t>
  </si>
  <si>
    <t>Lakossági felhasználóktól származó, fűtési célra értékesített hő mennyiségétől függő árbevétel</t>
  </si>
  <si>
    <t>12.</t>
  </si>
  <si>
    <t>Lakossági felhasználóktól, használati melegvíz értékesítésből származó, az értékesített hő mennyiségétől függő árbevétel, víz- és csatornadíj nélkül</t>
  </si>
  <si>
    <t>13.</t>
  </si>
  <si>
    <t>14.</t>
  </si>
  <si>
    <t>Egyéb felhasználóktól, hő értékesítésből származó, az értékesített hő mennyiségétől függő árbevétel</t>
  </si>
  <si>
    <t>15.</t>
  </si>
  <si>
    <t>Villamosenergia-értékesítésből származó árbevétel</t>
  </si>
  <si>
    <t>16.</t>
  </si>
  <si>
    <t>A távhőszolgáltató nevén nyilvántartott, vízmérőn mért víz- és csatornadíjból származó árbevétel</t>
  </si>
  <si>
    <t>17.</t>
  </si>
  <si>
    <t>Központi költségvetésből származó állami támogatások</t>
  </si>
  <si>
    <t>18.</t>
  </si>
  <si>
    <t>Helyi önkormányzattól kapott támogatások</t>
  </si>
  <si>
    <t>19.</t>
  </si>
  <si>
    <t>Egyéb támogatások</t>
  </si>
  <si>
    <t>20.</t>
  </si>
  <si>
    <t>Egyéb árbevétel és egyéb bevétel</t>
  </si>
  <si>
    <t>21.</t>
  </si>
  <si>
    <t>Árbevétel és egyéb bevétel összesen</t>
  </si>
  <si>
    <t>II. táblázat</t>
  </si>
  <si>
    <t>Felhasznált energia mennyisége összesen:</t>
  </si>
  <si>
    <t>Saját tulajdonú berendezésekkel kapcsoltan termelt hő</t>
  </si>
  <si>
    <t>Saját kazánokból származó hő</t>
  </si>
  <si>
    <t>Egyéb forrásból származó saját termelésű hő (pl. geotermikus alapú)</t>
  </si>
  <si>
    <t>Távhőszolgáltató által előállított hő mennyisége összesen</t>
  </si>
  <si>
    <t>Távhőszolgáltató által vásárolt hő mennyisége összesen</t>
  </si>
  <si>
    <t>Felhasznált földgáz mennyisége</t>
  </si>
  <si>
    <t>Felhasznált szénhidrogén mennyisége</t>
  </si>
  <si>
    <t>Felhasznált megújuló energiaforrások mennyisége</t>
  </si>
  <si>
    <t>Felhasznált egyéb energia mennyisége</t>
  </si>
  <si>
    <t>Saját termelésű hő előállításának hőtermelésre eső költsége összesen:</t>
  </si>
  <si>
    <t>Felhasznált gáz teljesítmény díja</t>
  </si>
  <si>
    <t>Felhasznált gáz gázdíja</t>
  </si>
  <si>
    <t>Saját termelésű hő előállításának egyéb elszámolt költsége</t>
  </si>
  <si>
    <t>Saját termelésű hő előállításának költsége összesen</t>
  </si>
  <si>
    <t>Vásárolt hő költsége összesen:</t>
  </si>
  <si>
    <t>Vásárolt hő teljesítménydíja</t>
  </si>
  <si>
    <t>Vásárolt hő energiadíja</t>
  </si>
  <si>
    <t>4.</t>
  </si>
  <si>
    <t>Hálózat üzemeltetés energia költsége összesen:</t>
  </si>
  <si>
    <t>Hálózat üzemeltetéshez felhasznált villamos energia költsége</t>
  </si>
  <si>
    <t>A távhőszolgáltatás energián kívüli költségei összesen:</t>
  </si>
  <si>
    <t>Értékcsökkenés</t>
  </si>
  <si>
    <t>Bérek és járulékai</t>
  </si>
  <si>
    <t>Távhőszolgáltatást terhelő nem felosztott költségek</t>
  </si>
  <si>
    <t>Távhőszolgáltatást terhelő pénzügyi költségek</t>
  </si>
  <si>
    <t>Egyéb költségek</t>
  </si>
  <si>
    <t>Sor-szám</t>
  </si>
  <si>
    <t>Mérték-egység</t>
  </si>
  <si>
    <t>1.1.</t>
  </si>
  <si>
    <t>1.2.</t>
  </si>
  <si>
    <t>1.3.</t>
  </si>
  <si>
    <t>1.4.</t>
  </si>
  <si>
    <t>1.5.</t>
  </si>
  <si>
    <t>1.6.</t>
  </si>
  <si>
    <t>Távhőszolgáltató által hőtermelésre felhasznált összes ener-giahordozó mennyisége</t>
  </si>
  <si>
    <t>1.6.1.</t>
  </si>
  <si>
    <t>1.6.2.</t>
  </si>
  <si>
    <t>1.6.3.</t>
  </si>
  <si>
    <t>1.6.4.</t>
  </si>
  <si>
    <t>2.1.</t>
  </si>
  <si>
    <t>2.2.</t>
  </si>
  <si>
    <t>2.3.</t>
  </si>
  <si>
    <t>Nem földgáztüzelés esetén a felhasznált energiahordozó ösz-szes költsége</t>
  </si>
  <si>
    <t>2.4.</t>
  </si>
  <si>
    <t>2.5.</t>
  </si>
  <si>
    <t>3.1.</t>
  </si>
  <si>
    <t>3.2.</t>
  </si>
  <si>
    <t>4.1.</t>
  </si>
  <si>
    <t>5.1.</t>
  </si>
  <si>
    <t>5.2.</t>
  </si>
  <si>
    <t>5.3.</t>
  </si>
  <si>
    <t>5.4.</t>
  </si>
  <si>
    <t>5.5.</t>
  </si>
  <si>
    <t>III. táblázat</t>
  </si>
  <si>
    <t>Lekötött földgáz teljesítmény</t>
  </si>
  <si>
    <t>Az adott évben maximálisan igénybe vett földgáz teljesítmény</t>
  </si>
  <si>
    <t>Maximális távhőteljesítmény igény</t>
  </si>
  <si>
    <t>VIII. táblázat</t>
  </si>
  <si>
    <t xml:space="preserve">Elszámolási 
mérés helyét 
jelentő 
hőközpontok 
azonosító jele
</t>
  </si>
  <si>
    <t xml:space="preserve">Hőközponti 
mérés alapján 
elszámolt 
díjfizetők száma 
(db)
</t>
  </si>
  <si>
    <t xml:space="preserve">Egycsöves 
átfolyós fűtési 
rendszerű 
díjfizetők száma 
(db)
</t>
  </si>
  <si>
    <t xml:space="preserve">Egycsöves 
átkötőcsöves fűtési 
rendszerű 
díjfizetők száma 
(db)
</t>
  </si>
  <si>
    <t xml:space="preserve">Lekötött 
teljesítmény 
(MW)
</t>
  </si>
  <si>
    <t xml:space="preserve">Éves 
alapdíj 
(ezer Ft)
</t>
  </si>
  <si>
    <t>IX. táblázat</t>
  </si>
  <si>
    <t>6009</t>
  </si>
  <si>
    <t>6010</t>
  </si>
  <si>
    <t>6026</t>
  </si>
  <si>
    <t>6027</t>
  </si>
  <si>
    <t>6028</t>
  </si>
  <si>
    <t>6029</t>
  </si>
  <si>
    <t>6030</t>
  </si>
  <si>
    <t>6031</t>
  </si>
  <si>
    <t>6035</t>
  </si>
  <si>
    <t>6036</t>
  </si>
  <si>
    <t>6037</t>
  </si>
  <si>
    <t>6038</t>
  </si>
  <si>
    <t>6039</t>
  </si>
  <si>
    <t>6040</t>
  </si>
  <si>
    <t>6041</t>
  </si>
  <si>
    <t>6042</t>
  </si>
  <si>
    <t>6043</t>
  </si>
  <si>
    <t>6044</t>
  </si>
  <si>
    <t>6045</t>
  </si>
  <si>
    <t>6046</t>
  </si>
  <si>
    <t>6047</t>
  </si>
  <si>
    <t>6048</t>
  </si>
  <si>
    <t>6049</t>
  </si>
  <si>
    <t>6050</t>
  </si>
  <si>
    <t>6051</t>
  </si>
  <si>
    <t>6053</t>
  </si>
  <si>
    <t>6057</t>
  </si>
  <si>
    <t>6058</t>
  </si>
  <si>
    <t>6061</t>
  </si>
  <si>
    <t>6062</t>
  </si>
  <si>
    <t>6063</t>
  </si>
  <si>
    <t>6064</t>
  </si>
  <si>
    <t>6065</t>
  </si>
  <si>
    <t>6066</t>
  </si>
  <si>
    <t>6068</t>
  </si>
  <si>
    <t>6069</t>
  </si>
  <si>
    <t>6070</t>
  </si>
  <si>
    <t>6071</t>
  </si>
  <si>
    <t>6072</t>
  </si>
  <si>
    <t>6073</t>
  </si>
  <si>
    <t>6075</t>
  </si>
  <si>
    <t>6077</t>
  </si>
  <si>
    <t>6078</t>
  </si>
  <si>
    <t>6079</t>
  </si>
  <si>
    <t>6080</t>
  </si>
  <si>
    <t>6084</t>
  </si>
  <si>
    <t>6086</t>
  </si>
  <si>
    <t>6087</t>
  </si>
  <si>
    <t>6088</t>
  </si>
  <si>
    <t>6090</t>
  </si>
  <si>
    <t>6093</t>
  </si>
  <si>
    <t>6094</t>
  </si>
  <si>
    <t>6095</t>
  </si>
  <si>
    <t>6096</t>
  </si>
  <si>
    <t>6098</t>
  </si>
  <si>
    <t>6100</t>
  </si>
  <si>
    <t>6103</t>
  </si>
  <si>
    <t>6107</t>
  </si>
  <si>
    <t>6116</t>
  </si>
  <si>
    <t>6118</t>
  </si>
  <si>
    <t>6123</t>
  </si>
  <si>
    <t>6124</t>
  </si>
  <si>
    <t>6125</t>
  </si>
  <si>
    <t>6126</t>
  </si>
  <si>
    <t>6128</t>
  </si>
  <si>
    <t>6129</t>
  </si>
  <si>
    <t>6130</t>
  </si>
  <si>
    <t>6131</t>
  </si>
  <si>
    <t>6132</t>
  </si>
  <si>
    <t>6133</t>
  </si>
  <si>
    <t>6136</t>
  </si>
  <si>
    <t>6137</t>
  </si>
  <si>
    <t>6138</t>
  </si>
  <si>
    <t>6140</t>
  </si>
  <si>
    <t>6141</t>
  </si>
  <si>
    <t>6142</t>
  </si>
  <si>
    <t>6143</t>
  </si>
  <si>
    <t>6144</t>
  </si>
  <si>
    <t>6145</t>
  </si>
  <si>
    <t>6146</t>
  </si>
  <si>
    <t>6147</t>
  </si>
  <si>
    <t>6148</t>
  </si>
  <si>
    <t>6149</t>
  </si>
  <si>
    <t>6150</t>
  </si>
  <si>
    <t>6151</t>
  </si>
  <si>
    <t>6154</t>
  </si>
  <si>
    <t>6155</t>
  </si>
  <si>
    <t>6156</t>
  </si>
  <si>
    <t>6157</t>
  </si>
  <si>
    <t>6161</t>
  </si>
  <si>
    <t>6162</t>
  </si>
  <si>
    <t>6163</t>
  </si>
  <si>
    <t>A/1</t>
  </si>
  <si>
    <t>A/2</t>
  </si>
  <si>
    <t>A/3</t>
  </si>
  <si>
    <t>A/4</t>
  </si>
  <si>
    <t>B/1</t>
  </si>
  <si>
    <t>B/2</t>
  </si>
  <si>
    <t>B/3</t>
  </si>
  <si>
    <t>XI. táblázat</t>
  </si>
  <si>
    <t>V. táblázat</t>
  </si>
  <si>
    <t>Mértékegység</t>
  </si>
  <si>
    <t>Távhőtermelő létesítmények beruházásainak aktivált értéke</t>
  </si>
  <si>
    <t xml:space="preserve">Felhasználói hőközpontok beruházásainak aktivált értéke </t>
  </si>
  <si>
    <t>Szolgáltatói hőközpontok beruházásainak aktivált értéke</t>
  </si>
  <si>
    <t>Termelői hőközpont beruházások aktivált értéke</t>
  </si>
  <si>
    <t>Aktivált beruházások keretében beszerzett hőközpontok száma</t>
  </si>
  <si>
    <t>Távvezeték beruházások aktivált értéke</t>
  </si>
  <si>
    <t>Beruházások aktivált értéke összesen</t>
  </si>
  <si>
    <t>db</t>
  </si>
  <si>
    <t xml:space="preserve">Éves 
hődíj 
(ezer Ft)
</t>
  </si>
  <si>
    <t>1/A</t>
  </si>
  <si>
    <t>1/B</t>
  </si>
  <si>
    <t>1/C</t>
  </si>
  <si>
    <t>1/D</t>
  </si>
  <si>
    <t>1/E</t>
  </si>
  <si>
    <t>1/F</t>
  </si>
  <si>
    <t>1/G</t>
  </si>
  <si>
    <t>1/H</t>
  </si>
  <si>
    <t>111</t>
  </si>
  <si>
    <t>112</t>
  </si>
  <si>
    <t>113</t>
  </si>
  <si>
    <t>114</t>
  </si>
  <si>
    <t>115</t>
  </si>
  <si>
    <t>118</t>
  </si>
  <si>
    <t>119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</si>
  <si>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</si>
  <si>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</si>
  <si>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</si>
  <si>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</si>
  <si>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</si>
  <si>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</si>
  <si>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</si>
  <si>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</si>
  <si>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</si>
  <si>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132</t>
  </si>
  <si>
    <t>133</t>
  </si>
  <si>
    <t>134</t>
  </si>
  <si>
    <t>135</t>
  </si>
  <si>
    <t>136</t>
  </si>
  <si>
    <t>139</t>
  </si>
  <si>
    <t>141</t>
  </si>
  <si>
    <t>142</t>
  </si>
  <si>
    <t>143</t>
  </si>
  <si>
    <t>144</t>
  </si>
  <si>
    <t>157</t>
  </si>
  <si>
    <t>158</t>
  </si>
  <si>
    <t>159</t>
  </si>
  <si>
    <t>162</t>
  </si>
  <si>
    <t>163</t>
  </si>
  <si>
    <t>164</t>
  </si>
  <si>
    <t>201</t>
  </si>
  <si>
    <t>202</t>
  </si>
  <si>
    <t>203</t>
  </si>
  <si>
    <t>204</t>
  </si>
  <si>
    <t>207</t>
  </si>
  <si>
    <t>208</t>
  </si>
  <si>
    <t>209</t>
  </si>
  <si>
    <t>210</t>
  </si>
  <si>
    <t>211</t>
  </si>
  <si>
    <t>212</t>
  </si>
  <si>
    <t>214</t>
  </si>
  <si>
    <t>215</t>
  </si>
  <si>
    <t>216</t>
  </si>
  <si>
    <t>217A</t>
  </si>
  <si>
    <t>217B</t>
  </si>
  <si>
    <t>218</t>
  </si>
  <si>
    <t>219</t>
  </si>
  <si>
    <t>220</t>
  </si>
  <si>
    <t>221</t>
  </si>
  <si>
    <t>222A</t>
  </si>
  <si>
    <t>222B</t>
  </si>
  <si>
    <t>251</t>
  </si>
  <si>
    <t>252</t>
  </si>
  <si>
    <t>253</t>
  </si>
  <si>
    <t>254</t>
  </si>
  <si>
    <t>256</t>
  </si>
  <si>
    <t>258</t>
  </si>
  <si>
    <t>259</t>
  </si>
  <si>
    <t>260</t>
  </si>
  <si>
    <t>261</t>
  </si>
  <si>
    <t>262</t>
  </si>
  <si>
    <t>263</t>
  </si>
  <si>
    <t>264</t>
  </si>
  <si>
    <t>265</t>
  </si>
  <si>
    <t>269</t>
  </si>
  <si>
    <t>272</t>
  </si>
  <si>
    <t>273</t>
  </si>
  <si>
    <t>274</t>
  </si>
  <si>
    <t>275</t>
  </si>
  <si>
    <t>278</t>
  </si>
  <si>
    <t>279</t>
  </si>
  <si>
    <t>280</t>
  </si>
  <si>
    <t>281</t>
  </si>
  <si>
    <t>282</t>
  </si>
  <si>
    <t>283</t>
  </si>
  <si>
    <t>283A</t>
  </si>
  <si>
    <t>284</t>
  </si>
  <si>
    <t>285</t>
  </si>
  <si>
    <t>286</t>
  </si>
  <si>
    <t>X. táblázat</t>
  </si>
  <si>
    <t>Hőközpont azonosító jel</t>
  </si>
  <si>
    <t xml:space="preserve">Elszámolási 
mérés helyét 
jelentő 
hőközpontok illetve hőfogadó állomások
azonosító jele
</t>
  </si>
  <si>
    <t>Épületenkénti fűtött légköbméter</t>
  </si>
  <si>
    <t>Hőközpontban beállított hőfok</t>
  </si>
  <si>
    <t>Felhasználó által kért hőmérséklet épületenként</t>
  </si>
  <si>
    <t>Díjfizetők fogyasztás mértéke alapján fizetett teljes költsége "Hődíj" (ezer Ft )</t>
  </si>
  <si>
    <t>Díjfizetők alapdíja "Állandó költség" (ezer Ft)</t>
  </si>
  <si>
    <t>Egy díjfizető fogyasztás mértéke alapján fizetett költsége "Hődíj" (ezer Ft)</t>
  </si>
  <si>
    <t>Fűtési költségosztó vagy mérő alapján elszámolt díjfizetők száma (db)</t>
  </si>
  <si>
    <t>Melegvíz költségosztó vagy mérő alapján elszámolt díjfizetők száma (db)</t>
  </si>
  <si>
    <t>Fűtéshez használt 1 légköbméter átlagos hőmennyiség                     (GJ/légköbméter/év)</t>
  </si>
  <si>
    <t xml:space="preserve">Fűtött 
légtérfogat 
(m³)
</t>
  </si>
  <si>
    <t>Épületenként vállalkozási célra használt lakások, bérlemények (db)</t>
  </si>
  <si>
    <t>Lakásszám (db)</t>
  </si>
  <si>
    <t>Kikötött lakások száma (db)</t>
  </si>
  <si>
    <t>Fűtött lakások száma (db)</t>
  </si>
  <si>
    <t>VI. táblázat</t>
  </si>
  <si>
    <t>A távhőszolgáltatási tevékenységhez kapcsolódó foglalkoztatott létszám</t>
  </si>
  <si>
    <t>fő</t>
  </si>
  <si>
    <t>Az általános közüzemi szerződés keretében ellátott lakossági díjfizetők száma</t>
  </si>
  <si>
    <t>Ebből a költségosztás alapján elszámoló lakossági díjfizetők száma</t>
  </si>
  <si>
    <t>Az üzemeltetett távhővezeték hossza</t>
  </si>
  <si>
    <t>km</t>
  </si>
  <si>
    <t>Hőfogadó állomással nem rendelkező épületek száma</t>
  </si>
  <si>
    <t>Hőfogadó állomással nem rendelkező épületekben lévő lakossági díjfizetők száma</t>
  </si>
  <si>
    <t>VII. táblázat</t>
  </si>
  <si>
    <t>Cégnév</t>
  </si>
  <si>
    <t>Fő tevékenység</t>
  </si>
  <si>
    <t>Tulajdoni arány</t>
  </si>
  <si>
    <t>Előző évi árbevétel</t>
  </si>
  <si>
    <t>-</t>
  </si>
  <si>
    <t>IV. táblázat</t>
  </si>
  <si>
    <t>Szervezet neve</t>
  </si>
  <si>
    <t>TÁVHŐSZOLGÁLTATÁS
Gazdálkodásra vonatkozó gazdasági és műszaki információk</t>
  </si>
  <si>
    <t>I. táblázat</t>
  </si>
  <si>
    <t xml:space="preserve">Elszámolási mérés
 helyét jelentő 
hőközpontok illetve 
hőfogadó állomások
azonosító jele
</t>
  </si>
  <si>
    <t>GJ/légm3</t>
  </si>
  <si>
    <t>Szolgáltató érdekeltségei más társaságokban:</t>
  </si>
  <si>
    <t>Az előző üzleti évben aktivált, a szolgáltató tulajdonában lévő beruházásokra vonatkozó információk:</t>
  </si>
  <si>
    <t>Fűtési napok száma               (db/év )</t>
  </si>
  <si>
    <t>Lakossági felhasználók számára kiszámlázott fűtési és melegvíz alapdíj</t>
  </si>
  <si>
    <t>Egyéb felhasználóktól, hő értékesítésből származó, az értékesített hő mennyiségétől független alapdíj árbevétel</t>
  </si>
  <si>
    <t>Egyéb beruházások aktivált értéke</t>
  </si>
  <si>
    <t>Ellátott nem lakossági díjfizetők száma</t>
  </si>
  <si>
    <t>Árpád út 6-12.</t>
  </si>
  <si>
    <t>Árpád út 2-4.</t>
  </si>
  <si>
    <t>Deák tér 10.</t>
  </si>
  <si>
    <t>Deák tér 12.</t>
  </si>
  <si>
    <t>Deák tér 14.</t>
  </si>
  <si>
    <t>Árpád út 16.</t>
  </si>
  <si>
    <t>Árpád út 14.</t>
  </si>
  <si>
    <t>Szent István út 13-15.</t>
  </si>
  <si>
    <t>Deák tér 1-3.</t>
  </si>
  <si>
    <t>Szent István út 21-23.</t>
  </si>
  <si>
    <t>Árpád út 18-24.</t>
  </si>
  <si>
    <t>Árpád út 26-28.</t>
  </si>
  <si>
    <t>Árpád út 30-36.</t>
  </si>
  <si>
    <t>Árpád út 38-40.</t>
  </si>
  <si>
    <t>Örösi út 34-40.</t>
  </si>
  <si>
    <t>Örösi út 42-44.</t>
  </si>
  <si>
    <t>Hajdú tér 7-13.</t>
  </si>
  <si>
    <t xml:space="preserve">Elszámolási 
mérés helyét 
jelentő 
hőközpontok illetve hőfogadó állomások
címe
</t>
  </si>
  <si>
    <t>Pajtás köz 5-7.</t>
  </si>
  <si>
    <t>Pajtás köz 1-3.</t>
  </si>
  <si>
    <t>Szent István út 29-31.</t>
  </si>
  <si>
    <t>József Attila út 1-7.</t>
  </si>
  <si>
    <t>József Attila út 9-11.</t>
  </si>
  <si>
    <t>József Attila út 13-15.</t>
  </si>
  <si>
    <t>József Attlia út 17-19.</t>
  </si>
  <si>
    <t>Hajdú tér 5.</t>
  </si>
  <si>
    <t>Hajdú tér 3.</t>
  </si>
  <si>
    <t>Hajdú tér 1.</t>
  </si>
  <si>
    <t>József Attila út 23.</t>
  </si>
  <si>
    <t>József Attila út 25.</t>
  </si>
  <si>
    <t>József Attlila út 21.</t>
  </si>
  <si>
    <t>József Attila út 27-33.</t>
  </si>
  <si>
    <t>József Attila út 35-37.</t>
  </si>
  <si>
    <t>Örösi út 50-56.</t>
  </si>
  <si>
    <t>Örösi út 46-48.</t>
  </si>
  <si>
    <t>Szent István út 1-11.</t>
  </si>
  <si>
    <t>Mátyás király út 2-4.</t>
  </si>
  <si>
    <t>Mátyás király út 6-8.</t>
  </si>
  <si>
    <t>Mátyás király út 10-12.</t>
  </si>
  <si>
    <t>Mátyás király út 14-20.</t>
  </si>
  <si>
    <t>Mátyás király út 22-32.</t>
  </si>
  <si>
    <t>Mátyás király út 36-42.</t>
  </si>
  <si>
    <t>Örösi út 2-8.</t>
  </si>
  <si>
    <t>Örösi út 10-16.</t>
  </si>
  <si>
    <t>Örösi út 18-24.</t>
  </si>
  <si>
    <t>Örösi út 26-32.</t>
  </si>
  <si>
    <t>Bólyai köz 9-15.</t>
  </si>
  <si>
    <t>Bólyai köz 1-7.</t>
  </si>
  <si>
    <t>Árpád út 31-41.</t>
  </si>
  <si>
    <t>Árpád út 47-49.</t>
  </si>
  <si>
    <t>Bólyai köz 4.</t>
  </si>
  <si>
    <t>Bólyai köz 2.</t>
  </si>
  <si>
    <t>Árpád út 21-27.</t>
  </si>
  <si>
    <t>Alkotmány köz 3-9.</t>
  </si>
  <si>
    <t>Árpád út 9-19.</t>
  </si>
  <si>
    <t>Árpád út 1-7.</t>
  </si>
  <si>
    <t>Bethlen G. út 1-3.</t>
  </si>
  <si>
    <t>Barcsay J. tér 2-4.</t>
  </si>
  <si>
    <t>Barcsay J. tér 1-3.</t>
  </si>
  <si>
    <t>Barcsay J. tér 5-7.</t>
  </si>
  <si>
    <t>Szent István út 6-8.</t>
  </si>
  <si>
    <t>Szent István út 2-4.</t>
  </si>
  <si>
    <t>Barcsay J. tér 6-8.</t>
  </si>
  <si>
    <t>Építők útja 9-17.</t>
  </si>
  <si>
    <t>Kazinczy F. út 14-18.</t>
  </si>
  <si>
    <t>Építők útja 16-20.</t>
  </si>
  <si>
    <t>Építők útja 10-14.</t>
  </si>
  <si>
    <t>Építők útja 1-5.</t>
  </si>
  <si>
    <t>Bethlen G. út 10-16.</t>
  </si>
  <si>
    <t>Építők útja 2-6.</t>
  </si>
  <si>
    <t>Béke út 9-13.</t>
  </si>
  <si>
    <t>Rózsa út 1-5.</t>
  </si>
  <si>
    <t>Juhar köz 1-7.</t>
  </si>
  <si>
    <t>Juhar köz 2-8.</t>
  </si>
  <si>
    <t>Rózsa út 18-30.</t>
  </si>
  <si>
    <t>Munkácsy M. út 22.</t>
  </si>
  <si>
    <t>Munkácsy M. út 24.</t>
  </si>
  <si>
    <t>Építők útja 8.</t>
  </si>
  <si>
    <t>Rózsa út 13.</t>
  </si>
  <si>
    <t>Rózsa út 11.</t>
  </si>
  <si>
    <t>Rózsa út 9.</t>
  </si>
  <si>
    <t>Rózsa út 7.</t>
  </si>
  <si>
    <t>Munkácsy M. út 20.</t>
  </si>
  <si>
    <t>Bartók B. út 13-21.</t>
  </si>
  <si>
    <t>Tisza út 18-22.</t>
  </si>
  <si>
    <t>Tisza út 30-34.</t>
  </si>
  <si>
    <t>Kazinczy F. út 4-8.</t>
  </si>
  <si>
    <t>Tisza út 12-16.</t>
  </si>
  <si>
    <t>Tisza út 6-10.</t>
  </si>
  <si>
    <t>Tisza út 24-28.</t>
  </si>
  <si>
    <t>Építők útja 7.</t>
  </si>
  <si>
    <t>Munkácsy M. út 42-48.</t>
  </si>
  <si>
    <t>Lévai út 9-11.</t>
  </si>
  <si>
    <t>Lévai út 1-7.</t>
  </si>
  <si>
    <t>Szederkényi út 25-31.</t>
  </si>
  <si>
    <t>Szederkényi út 17-23.</t>
  </si>
  <si>
    <t>Rózsa út 2-8.</t>
  </si>
  <si>
    <t>Munkácsy M. út 38-40.</t>
  </si>
  <si>
    <t>Munkácsy M. út 30-36.</t>
  </si>
  <si>
    <t>Szederkényi út 9.</t>
  </si>
  <si>
    <t>Szederkényi út 7.</t>
  </si>
  <si>
    <t>Szederkényi út 5.</t>
  </si>
  <si>
    <t>Szederkényi út 3.</t>
  </si>
  <si>
    <t>Munkácsy M. út 2-8.</t>
  </si>
  <si>
    <t>Munkácsy M. út 10-16.</t>
  </si>
  <si>
    <t>Lórántffy Zs. út 1-7.</t>
  </si>
  <si>
    <t>Lórántffy Zs. út 9-15.</t>
  </si>
  <si>
    <t>Tisza út 11-17.</t>
  </si>
  <si>
    <t>Lórántffy Zs. út 4-10.</t>
  </si>
  <si>
    <t>Lórántffy Zs. út 12-18.</t>
  </si>
  <si>
    <t>Lorántffy Zs. út 2.</t>
  </si>
  <si>
    <t>Szederkényi út 1.</t>
  </si>
  <si>
    <t>Szederkényi út 11.</t>
  </si>
  <si>
    <t>Szederkényi út 13.</t>
  </si>
  <si>
    <t>Szederkényi út 15.</t>
  </si>
  <si>
    <t>Teleki B. út 3.</t>
  </si>
  <si>
    <t>Teleki B. út 1.</t>
  </si>
  <si>
    <t>Széchenyi út 1-5.</t>
  </si>
  <si>
    <t>Munkácsy M. út 7-11.</t>
  </si>
  <si>
    <t>Munkácsy M. út 1-5.</t>
  </si>
  <si>
    <t>Béke út 1-7.</t>
  </si>
  <si>
    <t>Árkád sor 1-4.</t>
  </si>
  <si>
    <t>Árkád sor 5-8.</t>
  </si>
  <si>
    <t>Árkád sor 9-12.</t>
  </si>
  <si>
    <t>Árkád sor 13-16.</t>
  </si>
  <si>
    <t>Bartók B. út 2.</t>
  </si>
  <si>
    <t>Bartók B. út 4.</t>
  </si>
  <si>
    <t>Bartók B. út 6.</t>
  </si>
  <si>
    <t>Bartók B. út 7-11.</t>
  </si>
  <si>
    <t>Hőközpontokban elszámolt HMV célú hőfelhasználás (GJ)</t>
  </si>
  <si>
    <t>Lakóépületekben elszámolt fűtési célú hőfelhasználás (GJ)</t>
  </si>
  <si>
    <t xml:space="preserve">137/A </t>
  </si>
  <si>
    <t xml:space="preserve">Egycsöves 
átkötőszakaszos fűtési 
rendszerű 
díjfizetők száma 
(db)
</t>
  </si>
  <si>
    <t xml:space="preserve">Elszámolási 
mérés helyét 
jelentő 
hőközpontok címe
címe
</t>
  </si>
  <si>
    <t xml:space="preserve">Elszámolási 
mérés helyét 
jelentő 
hőközpontok azonosító jele
azonosító jele
</t>
  </si>
  <si>
    <t>Egy díjfizető éves átlagos állandó költsége "Alapdíj"         ( ezer Ft)</t>
  </si>
  <si>
    <t>Mediterrán TH</t>
  </si>
  <si>
    <t>Hajdú tér 2.</t>
  </si>
  <si>
    <t>Mediterrán</t>
  </si>
  <si>
    <t>45</t>
  </si>
  <si>
    <t>20-21</t>
  </si>
  <si>
    <t>Lévay út 9-11.</t>
  </si>
  <si>
    <t>Lévay út 1-7.</t>
  </si>
  <si>
    <t xml:space="preserve">Keletkapu </t>
  </si>
  <si>
    <t>Vörösmarty 2/A-B</t>
  </si>
  <si>
    <t>21-19</t>
  </si>
  <si>
    <t>22-20</t>
  </si>
  <si>
    <t>21-20</t>
  </si>
  <si>
    <t>20-18</t>
  </si>
  <si>
    <t>23-20</t>
  </si>
  <si>
    <t>22-18</t>
  </si>
  <si>
    <t>20-19</t>
  </si>
  <si>
    <t>21-18-20</t>
  </si>
  <si>
    <t>21-18</t>
  </si>
  <si>
    <t>2018. év</t>
  </si>
  <si>
    <t>Keleti Városkapu TH</t>
  </si>
  <si>
    <t>24</t>
  </si>
  <si>
    <t>Keletkapu</t>
  </si>
  <si>
    <t>2019. év</t>
  </si>
  <si>
    <t>2019. üzleti évben távhőszolgáltatással kapcsolatban elért, az eredmény-kimutatásban szereplő árbevételre és egyéb bevételekre vonatkozó információk (a felhasználóhoz legközelebb eső felhasználási mérő alapján):</t>
  </si>
  <si>
    <t>2019 üzleti évben biztosított távhőszolgáltatás költségeire vonatkozó információk:</t>
  </si>
  <si>
    <t>2019. üzleti évi teljesítmény gazdálkodásra vonatkozó információk:</t>
  </si>
  <si>
    <t>Önkormányzati tulajdonban levő távhőszolgáltatók esetén a  2019 üzleti évben támogatott jogi személyek neve és a támogatás összege:</t>
  </si>
  <si>
    <t>2019 üzleti év végére vonatkozó információk:</t>
  </si>
  <si>
    <t>2019 év végén hőközpontokban lekötött teljesítmény és költsége:</t>
  </si>
  <si>
    <t>2019 év végén az elszámolási mérések helyét jelentő hőközpontokban lekötött teljesítmény és költsége:</t>
  </si>
  <si>
    <t>2019 évben  az elszámolási mérések helyét jelentő hőközpontokban elszámolt fogyasztás:</t>
  </si>
  <si>
    <t>2019 év végén az elszámolási mérések helyét jelentő hőközpontokban elszámolt fogyasztás költsége:</t>
  </si>
  <si>
    <t>Észak-Dél TH</t>
  </si>
  <si>
    <t>Vörörsmarty 1.</t>
  </si>
  <si>
    <t>Vörösmarty 2.</t>
  </si>
  <si>
    <t>Észak-Dél</t>
  </si>
  <si>
    <t>Vörösmarty 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</si>
</sst>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00"/>
    <numFmt numFmtId="165" formatCode="0.00000"/>
    <numFmt numFmtId="166" formatCode="#,##0.00\ &quot;Ft&quot;"/>
  </numFmts>
  <fonts count="33" x14ac:knownFonts="1">
    <font>
      <sz val="10"/>
      <name val="Arial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sz val="11"/>
      <name val="Arial"/>
      <family val="2"/>
      <charset val="238"/>
    </font>
    <font>
      <sz val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1"/>
      <color indexed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10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b/>
      <sz val="9"/>
      <name val="Arial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Arial Narrow"/>
      <family val="2"/>
      <charset val="238"/>
    </font>
    <font>
      <b/>
      <sz val="11"/>
      <color indexed="8"/>
      <name val="Arial Narrow"/>
      <family val="2"/>
      <charset val="238"/>
    </font>
    <font>
      <b/>
      <sz val="10"/>
      <name val="Arial"/>
      <family val="2"/>
      <charset val="238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b/>
      <sz val="10"/>
      <color indexed="8"/>
      <name val="Arial Narrow"/>
      <family val="2"/>
      <charset val="238"/>
    </font>
    <font>
      <b/>
      <sz val="12"/>
      <name val="Arial"/>
      <family val="2"/>
      <charset val="238"/>
    </font>
    <font>
      <sz val="10"/>
      <name val="Arial Narrow"/>
      <family val="2"/>
      <charset val="238"/>
    </font>
    <font>
      <sz val="9"/>
      <name val="Arial Narrow"/>
      <family val="2"/>
      <charset val="238"/>
    </font>
    <font>
      <b/>
      <sz val="9"/>
      <color indexed="8"/>
      <name val="Arial Narrow"/>
      <family val="2"/>
      <charset val="238"/>
    </font>
    <font>
      <b/>
      <sz val="10"/>
      <name val="Arial Narrow"/>
      <family val="2"/>
      <charset val="238"/>
    </font>
    <font>
      <sz val="10"/>
      <color indexed="10"/>
      <name val="Arial"/>
      <family val="2"/>
      <charset val="238"/>
    </font>
    <font>
      <sz val="10"/>
      <color indexed="10"/>
      <name val="Arial"/>
      <family val="2"/>
      <charset val="238"/>
    </font>
    <font>
      <b/>
      <sz val="9"/>
      <name val="Arial Narrow"/>
      <family val="2"/>
      <charset val="238"/>
    </font>
    <font>
      <sz val="1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87">
    <xf numFmtId="0" fontId="0" fillId="0" borderId="0" xfId="0"/>
    <xf numFmtId="0" fontId="9" fillId="0" borderId="0" xfId="0" applyFont="1" applyAlignment="1">
      <alignment vertical="center"/>
    </xf>
    <xf numFmtId="49" fontId="7" fillId="0" borderId="1" xfId="0" applyNumberFormat="1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49" fontId="15" fillId="0" borderId="3" xfId="0" applyNumberFormat="1" applyFont="1" applyBorder="1" applyAlignment="1">
      <alignment vertical="center" wrapText="1"/>
    </xf>
    <xf numFmtId="49" fontId="7" fillId="0" borderId="3" xfId="0" applyNumberFormat="1" applyFont="1" applyBorder="1" applyAlignment="1">
      <alignment vertical="center" wrapText="1"/>
    </xf>
    <xf numFmtId="49" fontId="9" fillId="0" borderId="0" xfId="0" applyNumberFormat="1" applyFont="1" applyAlignment="1">
      <alignment vertical="center"/>
    </xf>
    <xf numFmtId="49" fontId="13" fillId="0" borderId="0" xfId="0" applyNumberFormat="1" applyFont="1" applyAlignment="1">
      <alignment vertical="center" wrapText="1"/>
    </xf>
    <xf numFmtId="49" fontId="16" fillId="0" borderId="0" xfId="0" applyNumberFormat="1" applyFont="1" applyAlignment="1">
      <alignment vertical="center"/>
    </xf>
    <xf numFmtId="3" fontId="9" fillId="0" borderId="0" xfId="0" applyNumberFormat="1" applyFont="1" applyAlignment="1">
      <alignment horizontal="right" vertical="center"/>
    </xf>
    <xf numFmtId="0" fontId="12" fillId="0" borderId="0" xfId="0" applyFont="1" applyAlignment="1">
      <alignment horizontal="center" vertical="center"/>
    </xf>
    <xf numFmtId="49" fontId="7" fillId="0" borderId="4" xfId="0" applyNumberFormat="1" applyFont="1" applyBorder="1" applyAlignment="1">
      <alignment horizontal="left" vertical="center" wrapText="1"/>
    </xf>
    <xf numFmtId="49" fontId="15" fillId="0" borderId="3" xfId="0" applyNumberFormat="1" applyFont="1" applyBorder="1" applyAlignment="1">
      <alignment horizontal="left" vertical="center" wrapText="1"/>
    </xf>
    <xf numFmtId="49" fontId="15" fillId="0" borderId="4" xfId="0" applyNumberFormat="1" applyFont="1" applyBorder="1" applyAlignment="1">
      <alignment horizontal="left" vertical="center" wrapText="1"/>
    </xf>
    <xf numFmtId="49" fontId="15" fillId="0" borderId="5" xfId="0" applyNumberFormat="1" applyFont="1" applyBorder="1" applyAlignment="1">
      <alignment horizontal="left" vertical="center" wrapText="1"/>
    </xf>
    <xf numFmtId="49" fontId="13" fillId="0" borderId="0" xfId="0" applyNumberFormat="1" applyFont="1" applyAlignment="1">
      <alignment horizontal="left" vertical="center"/>
    </xf>
    <xf numFmtId="1" fontId="0" fillId="2" borderId="6" xfId="0" applyNumberFormat="1" applyFill="1" applyBorder="1" applyAlignment="1">
      <alignment vertical="center"/>
    </xf>
    <xf numFmtId="0" fontId="0" fillId="2" borderId="6" xfId="0" applyFill="1" applyBorder="1" applyAlignment="1">
      <alignment vertical="center"/>
    </xf>
    <xf numFmtId="3" fontId="8" fillId="2" borderId="7" xfId="0" applyNumberFormat="1" applyFont="1" applyFill="1" applyBorder="1" applyAlignment="1">
      <alignment horizontal="right" vertical="center" wrapText="1"/>
    </xf>
    <xf numFmtId="0" fontId="0" fillId="2" borderId="3" xfId="0" applyFill="1" applyBorder="1" applyAlignment="1">
      <alignment vertical="center"/>
    </xf>
    <xf numFmtId="1" fontId="0" fillId="2" borderId="3" xfId="0" applyNumberFormat="1" applyFill="1" applyBorder="1" applyAlignment="1">
      <alignment vertical="center"/>
    </xf>
    <xf numFmtId="3" fontId="0" fillId="2" borderId="3" xfId="0" applyNumberFormat="1" applyFill="1" applyBorder="1" applyAlignment="1">
      <alignment vertical="center"/>
    </xf>
    <xf numFmtId="164" fontId="0" fillId="2" borderId="3" xfId="0" applyNumberFormat="1" applyFill="1" applyBorder="1" applyAlignment="1">
      <alignment vertical="center"/>
    </xf>
    <xf numFmtId="3" fontId="8" fillId="2" borderId="8" xfId="0" applyNumberFormat="1" applyFont="1" applyFill="1" applyBorder="1" applyAlignment="1">
      <alignment horizontal="right" vertical="center" wrapText="1"/>
    </xf>
    <xf numFmtId="0" fontId="9" fillId="2" borderId="8" xfId="0" applyFont="1" applyFill="1" applyBorder="1" applyAlignment="1">
      <alignment vertical="center"/>
    </xf>
    <xf numFmtId="0" fontId="0" fillId="2" borderId="3" xfId="0" applyFill="1" applyBorder="1"/>
    <xf numFmtId="1" fontId="0" fillId="2" borderId="9" xfId="0" applyNumberFormat="1" applyFill="1" applyBorder="1" applyAlignment="1">
      <alignment vertical="center"/>
    </xf>
    <xf numFmtId="3" fontId="0" fillId="2" borderId="9" xfId="0" applyNumberFormat="1" applyFill="1" applyBorder="1" applyAlignment="1">
      <alignment vertical="center"/>
    </xf>
    <xf numFmtId="0" fontId="0" fillId="2" borderId="9" xfId="0" applyFill="1" applyBorder="1"/>
    <xf numFmtId="0" fontId="17" fillId="2" borderId="0" xfId="0" applyFont="1" applyFill="1" applyAlignment="1">
      <alignment horizontal="center" vertical="center"/>
    </xf>
    <xf numFmtId="0" fontId="0" fillId="3" borderId="0" xfId="0" applyFill="1"/>
    <xf numFmtId="0" fontId="9" fillId="3" borderId="0" xfId="0" applyFont="1" applyFill="1"/>
    <xf numFmtId="0" fontId="0" fillId="3" borderId="0" xfId="0" applyFill="1" applyBorder="1"/>
    <xf numFmtId="3" fontId="0" fillId="3" borderId="0" xfId="0" applyNumberFormat="1" applyFill="1" applyBorder="1" applyAlignment="1">
      <alignment vertical="center"/>
    </xf>
    <xf numFmtId="164" fontId="0" fillId="3" borderId="0" xfId="0" applyNumberFormat="1" applyFill="1"/>
    <xf numFmtId="0" fontId="9" fillId="3" borderId="0" xfId="0" applyFont="1" applyFill="1" applyBorder="1" applyAlignment="1">
      <alignment horizontal="center" vertical="center" wrapText="1"/>
    </xf>
    <xf numFmtId="0" fontId="0" fillId="2" borderId="2" xfId="0" applyFill="1" applyBorder="1"/>
    <xf numFmtId="3" fontId="0" fillId="2" borderId="3" xfId="0" applyNumberFormat="1" applyFill="1" applyBorder="1"/>
    <xf numFmtId="0" fontId="0" fillId="3" borderId="0" xfId="0" applyFill="1" applyAlignment="1">
      <alignment vertical="center"/>
    </xf>
    <xf numFmtId="49" fontId="3" fillId="3" borderId="0" xfId="0" applyNumberFormat="1" applyFont="1" applyFill="1" applyAlignment="1">
      <alignment vertical="center" wrapText="1"/>
    </xf>
    <xf numFmtId="49" fontId="4" fillId="3" borderId="0" xfId="0" applyNumberFormat="1" applyFont="1" applyFill="1" applyAlignment="1">
      <alignment vertical="center"/>
    </xf>
    <xf numFmtId="3" fontId="1" fillId="3" borderId="0" xfId="0" applyNumberFormat="1" applyFont="1" applyFill="1" applyAlignment="1">
      <alignment horizontal="right" vertical="center"/>
    </xf>
    <xf numFmtId="164" fontId="0" fillId="2" borderId="6" xfId="0" applyNumberFormat="1" applyFill="1" applyBorder="1" applyAlignment="1">
      <alignment horizontal="center" vertical="center"/>
    </xf>
    <xf numFmtId="1" fontId="0" fillId="2" borderId="4" xfId="0" applyNumberForma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164" fontId="0" fillId="2" borderId="3" xfId="0" applyNumberFormat="1" applyFill="1" applyBorder="1" applyAlignment="1">
      <alignment horizontal="center" vertical="center"/>
    </xf>
    <xf numFmtId="1" fontId="0" fillId="2" borderId="3" xfId="0" applyNumberForma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9" fillId="3" borderId="0" xfId="0" applyFont="1" applyFill="1" applyAlignment="1">
      <alignment vertical="center"/>
    </xf>
    <xf numFmtId="0" fontId="0" fillId="2" borderId="10" xfId="0" applyNumberFormat="1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8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18" fillId="2" borderId="3" xfId="0" applyFont="1" applyFill="1" applyBorder="1" applyAlignment="1">
      <alignment horizontal="center" vertical="center" wrapText="1"/>
    </xf>
    <xf numFmtId="49" fontId="18" fillId="2" borderId="3" xfId="0" applyNumberFormat="1" applyFont="1" applyFill="1" applyBorder="1" applyAlignment="1">
      <alignment horizontal="center" vertical="center" wrapText="1"/>
    </xf>
    <xf numFmtId="0" fontId="19" fillId="2" borderId="3" xfId="0" applyFont="1" applyFill="1" applyBorder="1" applyAlignment="1">
      <alignment horizontal="center" vertical="center" wrapText="1"/>
    </xf>
    <xf numFmtId="0" fontId="20" fillId="3" borderId="0" xfId="0" applyFont="1" applyFill="1" applyAlignment="1">
      <alignment vertical="center"/>
    </xf>
    <xf numFmtId="0" fontId="0" fillId="3" borderId="0" xfId="0" applyFill="1" applyAlignment="1">
      <alignment horizontal="left" vertical="center" wrapText="1"/>
    </xf>
    <xf numFmtId="0" fontId="0" fillId="3" borderId="0" xfId="0" applyFill="1" applyAlignment="1">
      <alignment horizontal="left" vertical="center"/>
    </xf>
    <xf numFmtId="0" fontId="0" fillId="2" borderId="1" xfId="0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0" fillId="2" borderId="4" xfId="0" applyFill="1" applyBorder="1" applyAlignment="1">
      <alignment horizontal="left" vertical="center" wrapText="1"/>
    </xf>
    <xf numFmtId="0" fontId="0" fillId="2" borderId="5" xfId="0" applyFill="1" applyBorder="1" applyAlignment="1">
      <alignment horizontal="left" vertical="center" wrapText="1"/>
    </xf>
    <xf numFmtId="0" fontId="0" fillId="3" borderId="0" xfId="0" applyFill="1" applyAlignment="1">
      <alignment horizontal="left"/>
    </xf>
    <xf numFmtId="49" fontId="5" fillId="3" borderId="0" xfId="0" applyNumberFormat="1" applyFont="1" applyFill="1" applyAlignment="1">
      <alignment horizontal="center" vertical="center" wrapText="1"/>
    </xf>
    <xf numFmtId="0" fontId="10" fillId="2" borderId="0" xfId="0" applyFont="1" applyFill="1" applyAlignment="1">
      <alignment vertical="center"/>
    </xf>
    <xf numFmtId="0" fontId="3" fillId="2" borderId="1" xfId="0" applyFont="1" applyFill="1" applyBorder="1" applyAlignment="1">
      <alignment vertical="center"/>
    </xf>
    <xf numFmtId="0" fontId="20" fillId="3" borderId="0" xfId="0" applyFont="1" applyFill="1" applyAlignment="1">
      <alignment horizontal="center" vertical="center"/>
    </xf>
    <xf numFmtId="0" fontId="23" fillId="2" borderId="3" xfId="0" applyFont="1" applyFill="1" applyBorder="1" applyAlignment="1">
      <alignment horizontal="center" vertical="center" wrapText="1"/>
    </xf>
    <xf numFmtId="0" fontId="18" fillId="2" borderId="3" xfId="0" applyFont="1" applyFill="1" applyBorder="1" applyAlignment="1">
      <alignment vertical="center" wrapText="1"/>
    </xf>
    <xf numFmtId="0" fontId="12" fillId="3" borderId="0" xfId="0" applyFont="1" applyFill="1" applyAlignment="1">
      <alignment horizontal="center" vertical="center"/>
    </xf>
    <xf numFmtId="49" fontId="13" fillId="3" borderId="0" xfId="0" applyNumberFormat="1" applyFont="1" applyFill="1" applyAlignment="1">
      <alignment horizontal="left" vertical="center"/>
    </xf>
    <xf numFmtId="49" fontId="13" fillId="3" borderId="0" xfId="0" applyNumberFormat="1" applyFont="1" applyFill="1" applyAlignment="1">
      <alignment vertical="center" wrapText="1"/>
    </xf>
    <xf numFmtId="49" fontId="16" fillId="3" borderId="0" xfId="0" applyNumberFormat="1" applyFont="1" applyFill="1" applyAlignment="1">
      <alignment vertical="center"/>
    </xf>
    <xf numFmtId="3" fontId="9" fillId="3" borderId="0" xfId="0" applyNumberFormat="1" applyFont="1" applyFill="1" applyAlignment="1">
      <alignment horizontal="right" vertical="center"/>
    </xf>
    <xf numFmtId="49" fontId="7" fillId="2" borderId="1" xfId="0" applyNumberFormat="1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 wrapText="1"/>
    </xf>
    <xf numFmtId="3" fontId="14" fillId="2" borderId="2" xfId="0" applyNumberFormat="1" applyFont="1" applyFill="1" applyBorder="1" applyAlignment="1">
      <alignment horizontal="center" vertical="center" wrapText="1"/>
    </xf>
    <xf numFmtId="49" fontId="7" fillId="2" borderId="4" xfId="0" applyNumberFormat="1" applyFont="1" applyFill="1" applyBorder="1" applyAlignment="1">
      <alignment horizontal="left" vertical="center" wrapText="1"/>
    </xf>
    <xf numFmtId="49" fontId="15" fillId="2" borderId="3" xfId="0" applyNumberFormat="1" applyFont="1" applyFill="1" applyBorder="1" applyAlignment="1">
      <alignment horizontal="left" vertical="center" wrapText="1"/>
    </xf>
    <xf numFmtId="49" fontId="7" fillId="2" borderId="3" xfId="0" applyNumberFormat="1" applyFont="1" applyFill="1" applyBorder="1" applyAlignment="1">
      <alignment vertical="center" wrapText="1"/>
    </xf>
    <xf numFmtId="3" fontId="8" fillId="2" borderId="3" xfId="0" applyNumberFormat="1" applyFont="1" applyFill="1" applyBorder="1" applyAlignment="1">
      <alignment horizontal="right" vertical="center" wrapText="1"/>
    </xf>
    <xf numFmtId="49" fontId="15" fillId="2" borderId="4" xfId="0" applyNumberFormat="1" applyFont="1" applyFill="1" applyBorder="1" applyAlignment="1">
      <alignment horizontal="left" vertical="center" wrapText="1"/>
    </xf>
    <xf numFmtId="49" fontId="15" fillId="2" borderId="5" xfId="0" applyNumberFormat="1" applyFont="1" applyFill="1" applyBorder="1" applyAlignment="1">
      <alignment horizontal="left" vertical="center" wrapText="1"/>
    </xf>
    <xf numFmtId="49" fontId="15" fillId="2" borderId="9" xfId="0" applyNumberFormat="1" applyFont="1" applyFill="1" applyBorder="1" applyAlignment="1">
      <alignment horizontal="left" vertical="center" wrapText="1"/>
    </xf>
    <xf numFmtId="49" fontId="7" fillId="2" borderId="9" xfId="0" applyNumberFormat="1" applyFont="1" applyFill="1" applyBorder="1" applyAlignment="1">
      <alignment vertical="center" wrapText="1"/>
    </xf>
    <xf numFmtId="3" fontId="8" fillId="2" borderId="9" xfId="0" applyNumberFormat="1" applyFont="1" applyFill="1" applyBorder="1" applyAlignment="1">
      <alignment horizontal="right" vertical="center" wrapText="1"/>
    </xf>
    <xf numFmtId="0" fontId="25" fillId="3" borderId="0" xfId="0" applyFont="1" applyFill="1" applyAlignment="1">
      <alignment horizontal="left" vertical="center"/>
    </xf>
    <xf numFmtId="49" fontId="27" fillId="2" borderId="11" xfId="0" applyNumberFormat="1" applyFont="1" applyFill="1" applyBorder="1" applyAlignment="1">
      <alignment horizontal="center" vertical="top" wrapText="1"/>
    </xf>
    <xf numFmtId="49" fontId="27" fillId="2" borderId="12" xfId="0" applyNumberFormat="1" applyFont="1" applyFill="1" applyBorder="1" applyAlignment="1">
      <alignment horizontal="center" vertical="top" wrapText="1"/>
    </xf>
    <xf numFmtId="0" fontId="28" fillId="3" borderId="0" xfId="0" applyFont="1" applyFill="1" applyAlignment="1">
      <alignment vertical="top" wrapText="1"/>
    </xf>
    <xf numFmtId="0" fontId="25" fillId="3" borderId="0" xfId="0" applyFont="1" applyFill="1"/>
    <xf numFmtId="0" fontId="25" fillId="3" borderId="0" xfId="0" applyFont="1" applyFill="1" applyAlignment="1">
      <alignment horizontal="center" vertical="top" wrapText="1"/>
    </xf>
    <xf numFmtId="0" fontId="19" fillId="2" borderId="1" xfId="0" applyFont="1" applyFill="1" applyBorder="1" applyAlignment="1">
      <alignment horizontal="center" vertical="center" wrapText="1"/>
    </xf>
    <xf numFmtId="0" fontId="19" fillId="2" borderId="2" xfId="0" applyFont="1" applyFill="1" applyBorder="1" applyAlignment="1">
      <alignment horizontal="center" vertical="center" wrapText="1"/>
    </xf>
    <xf numFmtId="0" fontId="19" fillId="2" borderId="13" xfId="0" applyFont="1" applyFill="1" applyBorder="1" applyAlignment="1">
      <alignment horizontal="center" vertical="center" wrapText="1"/>
    </xf>
    <xf numFmtId="49" fontId="18" fillId="2" borderId="4" xfId="0" applyNumberFormat="1" applyFont="1" applyFill="1" applyBorder="1" applyAlignment="1">
      <alignment horizontal="center" vertical="center" wrapText="1"/>
    </xf>
    <xf numFmtId="49" fontId="18" fillId="2" borderId="8" xfId="0" applyNumberFormat="1" applyFont="1" applyFill="1" applyBorder="1" applyAlignment="1">
      <alignment horizontal="center" vertical="center" wrapText="1"/>
    </xf>
    <xf numFmtId="49" fontId="18" fillId="2" borderId="5" xfId="0" applyNumberFormat="1" applyFont="1" applyFill="1" applyBorder="1" applyAlignment="1">
      <alignment horizontal="center" vertical="center" wrapText="1"/>
    </xf>
    <xf numFmtId="49" fontId="18" fillId="2" borderId="9" xfId="0" applyNumberFormat="1" applyFont="1" applyFill="1" applyBorder="1" applyAlignment="1">
      <alignment horizontal="center" vertical="center" wrapText="1"/>
    </xf>
    <xf numFmtId="49" fontId="18" fillId="2" borderId="14" xfId="0" applyNumberFormat="1" applyFont="1" applyFill="1" applyBorder="1" applyAlignment="1">
      <alignment horizontal="center" vertical="center" wrapText="1"/>
    </xf>
    <xf numFmtId="0" fontId="29" fillId="2" borderId="6" xfId="0" applyFont="1" applyFill="1" applyBorder="1" applyAlignment="1">
      <alignment horizontal="center" vertical="center"/>
    </xf>
    <xf numFmtId="0" fontId="30" fillId="3" borderId="0" xfId="0" applyFont="1" applyFill="1"/>
    <xf numFmtId="1" fontId="1" fillId="2" borderId="3" xfId="0" applyNumberFormat="1" applyFont="1" applyFill="1" applyBorder="1" applyAlignment="1">
      <alignment vertical="center"/>
    </xf>
    <xf numFmtId="164" fontId="1" fillId="2" borderId="3" xfId="0" applyNumberFormat="1" applyFont="1" applyFill="1" applyBorder="1" applyAlignment="1">
      <alignment vertical="center"/>
    </xf>
    <xf numFmtId="0" fontId="1" fillId="2" borderId="8" xfId="0" applyFont="1" applyFill="1" applyBorder="1" applyAlignment="1">
      <alignment vertical="center"/>
    </xf>
    <xf numFmtId="0" fontId="1" fillId="2" borderId="3" xfId="0" applyFont="1" applyFill="1" applyBorder="1"/>
    <xf numFmtId="49" fontId="31" fillId="2" borderId="12" xfId="0" applyNumberFormat="1" applyFont="1" applyFill="1" applyBorder="1" applyAlignment="1">
      <alignment horizontal="center" vertical="top" wrapText="1"/>
    </xf>
    <xf numFmtId="3" fontId="0" fillId="3" borderId="0" xfId="0" applyNumberFormat="1" applyFill="1"/>
    <xf numFmtId="3" fontId="9" fillId="0" borderId="0" xfId="0" applyNumberFormat="1" applyFont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3" fontId="32" fillId="2" borderId="6" xfId="0" applyNumberFormat="1" applyFont="1" applyFill="1" applyBorder="1" applyAlignment="1">
      <alignment horizontal="center"/>
    </xf>
    <xf numFmtId="3" fontId="32" fillId="2" borderId="3" xfId="0" applyNumberFormat="1" applyFont="1" applyFill="1" applyBorder="1" applyAlignment="1">
      <alignment horizontal="center"/>
    </xf>
    <xf numFmtId="3" fontId="32" fillId="2" borderId="3" xfId="0" applyNumberFormat="1" applyFont="1" applyFill="1" applyBorder="1" applyAlignment="1">
      <alignment horizontal="center" vertical="center"/>
    </xf>
    <xf numFmtId="0" fontId="32" fillId="3" borderId="0" xfId="0" applyFont="1" applyFill="1" applyAlignment="1">
      <alignment vertical="center"/>
    </xf>
    <xf numFmtId="1" fontId="0" fillId="2" borderId="3" xfId="0" applyNumberFormat="1" applyFill="1" applyBorder="1" applyAlignment="1">
      <alignment horizontal="left" vertical="center"/>
    </xf>
    <xf numFmtId="1" fontId="1" fillId="2" borderId="3" xfId="0" applyNumberFormat="1" applyFont="1" applyFill="1" applyBorder="1" applyAlignment="1">
      <alignment horizontal="left" vertical="center"/>
    </xf>
    <xf numFmtId="3" fontId="9" fillId="3" borderId="0" xfId="0" applyNumberFormat="1" applyFont="1" applyFill="1"/>
    <xf numFmtId="1" fontId="0" fillId="2" borderId="15" xfId="0" applyNumberFormat="1" applyFill="1" applyBorder="1" applyAlignment="1">
      <alignment vertical="center"/>
    </xf>
    <xf numFmtId="1" fontId="0" fillId="2" borderId="16" xfId="0" applyNumberFormat="1" applyFill="1" applyBorder="1" applyAlignment="1">
      <alignment vertical="center"/>
    </xf>
    <xf numFmtId="1" fontId="0" fillId="2" borderId="17" xfId="0" applyNumberFormat="1" applyFill="1" applyBorder="1" applyAlignment="1">
      <alignment vertical="center"/>
    </xf>
    <xf numFmtId="1" fontId="0" fillId="2" borderId="2" xfId="0" applyNumberFormat="1" applyFill="1" applyBorder="1" applyAlignment="1">
      <alignment vertical="center"/>
    </xf>
    <xf numFmtId="3" fontId="0" fillId="2" borderId="15" xfId="0" applyNumberFormat="1" applyFill="1" applyBorder="1" applyAlignment="1">
      <alignment vertical="center"/>
    </xf>
    <xf numFmtId="3" fontId="8" fillId="2" borderId="15" xfId="0" applyNumberFormat="1" applyFont="1" applyFill="1" applyBorder="1" applyAlignment="1">
      <alignment horizontal="right" vertical="center" wrapText="1"/>
    </xf>
    <xf numFmtId="3" fontId="0" fillId="2" borderId="18" xfId="0" applyNumberFormat="1" applyFill="1" applyBorder="1"/>
    <xf numFmtId="3" fontId="8" fillId="2" borderId="19" xfId="0" applyNumberFormat="1" applyFont="1" applyFill="1" applyBorder="1" applyAlignment="1">
      <alignment horizontal="right" vertical="center" wrapText="1"/>
    </xf>
    <xf numFmtId="0" fontId="9" fillId="2" borderId="19" xfId="0" applyFont="1" applyFill="1" applyBorder="1" applyAlignment="1">
      <alignment vertical="center"/>
    </xf>
    <xf numFmtId="3" fontId="8" fillId="2" borderId="13" xfId="0" applyNumberFormat="1" applyFont="1" applyFill="1" applyBorder="1" applyAlignment="1">
      <alignment horizontal="right" vertical="center" wrapText="1"/>
    </xf>
    <xf numFmtId="3" fontId="0" fillId="2" borderId="2" xfId="0" applyNumberFormat="1" applyFill="1" applyBorder="1" applyAlignment="1">
      <alignment vertical="center"/>
    </xf>
    <xf numFmtId="0" fontId="9" fillId="3" borderId="20" xfId="0" applyFont="1" applyFill="1" applyBorder="1" applyAlignment="1">
      <alignment horizontal="center" vertical="center" wrapText="1"/>
    </xf>
    <xf numFmtId="3" fontId="8" fillId="2" borderId="21" xfId="0" applyNumberFormat="1" applyFont="1" applyFill="1" applyBorder="1" applyAlignment="1">
      <alignment horizontal="right" vertical="center" wrapText="1"/>
    </xf>
    <xf numFmtId="3" fontId="0" fillId="2" borderId="9" xfId="0" applyNumberFormat="1" applyFill="1" applyBorder="1"/>
    <xf numFmtId="0" fontId="0" fillId="3" borderId="22" xfId="0" applyFill="1" applyBorder="1"/>
    <xf numFmtId="3" fontId="8" fillId="2" borderId="23" xfId="0" applyNumberFormat="1" applyFont="1" applyFill="1" applyBorder="1" applyAlignment="1">
      <alignment horizontal="right" vertical="center" wrapText="1"/>
    </xf>
    <xf numFmtId="3" fontId="8" fillId="2" borderId="2" xfId="0" applyNumberFormat="1" applyFont="1" applyFill="1" applyBorder="1" applyAlignment="1">
      <alignment horizontal="right" vertical="center" wrapText="1"/>
    </xf>
    <xf numFmtId="3" fontId="0" fillId="2" borderId="2" xfId="0" applyNumberFormat="1" applyFill="1" applyBorder="1"/>
    <xf numFmtId="0" fontId="0" fillId="3" borderId="20" xfId="0" applyFill="1" applyBorder="1"/>
    <xf numFmtId="3" fontId="8" fillId="0" borderId="9" xfId="0" applyNumberFormat="1" applyFont="1" applyFill="1" applyBorder="1" applyAlignment="1">
      <alignment horizontal="right" vertical="center" wrapText="1"/>
    </xf>
    <xf numFmtId="3" fontId="0" fillId="0" borderId="9" xfId="0" applyNumberFormat="1" applyFill="1" applyBorder="1"/>
    <xf numFmtId="0" fontId="9" fillId="2" borderId="21" xfId="0" applyFont="1" applyFill="1" applyBorder="1" applyAlignment="1">
      <alignment vertical="center"/>
    </xf>
    <xf numFmtId="0" fontId="9" fillId="2" borderId="23" xfId="0" applyFont="1" applyFill="1" applyBorder="1" applyAlignment="1">
      <alignment vertical="center"/>
    </xf>
    <xf numFmtId="0" fontId="1" fillId="3" borderId="0" xfId="0" applyFont="1" applyFill="1" applyBorder="1"/>
    <xf numFmtId="0" fontId="1" fillId="2" borderId="21" xfId="0" applyFont="1" applyFill="1" applyBorder="1" applyAlignment="1">
      <alignment vertical="center"/>
    </xf>
    <xf numFmtId="1" fontId="0" fillId="2" borderId="2" xfId="0" applyNumberFormat="1" applyFill="1" applyBorder="1" applyAlignment="1">
      <alignment horizontal="left" vertical="center"/>
    </xf>
    <xf numFmtId="1" fontId="0" fillId="2" borderId="9" xfId="0" applyNumberFormat="1" applyFill="1" applyBorder="1" applyAlignment="1">
      <alignment horizontal="left" vertical="center"/>
    </xf>
    <xf numFmtId="1" fontId="0" fillId="2" borderId="11" xfId="0" applyNumberFormat="1" applyFill="1" applyBorder="1" applyAlignment="1">
      <alignment vertical="center"/>
    </xf>
    <xf numFmtId="0" fontId="0" fillId="2" borderId="12" xfId="0" applyFill="1" applyBorder="1"/>
    <xf numFmtId="1" fontId="0" fillId="2" borderId="24" xfId="0" applyNumberFormat="1" applyFill="1" applyBorder="1" applyAlignment="1">
      <alignment vertical="center"/>
    </xf>
    <xf numFmtId="0" fontId="9" fillId="2" borderId="25" xfId="0" applyFont="1" applyFill="1" applyBorder="1" applyAlignment="1">
      <alignment vertical="center"/>
    </xf>
    <xf numFmtId="1" fontId="0" fillId="2" borderId="12" xfId="0" applyNumberFormat="1" applyFill="1" applyBorder="1" applyAlignment="1">
      <alignment vertical="center"/>
    </xf>
    <xf numFmtId="3" fontId="0" fillId="2" borderId="12" xfId="0" applyNumberFormat="1" applyFill="1" applyBorder="1" applyAlignment="1">
      <alignment vertical="center"/>
    </xf>
    <xf numFmtId="3" fontId="8" fillId="2" borderId="12" xfId="0" applyNumberFormat="1" applyFont="1" applyFill="1" applyBorder="1" applyAlignment="1">
      <alignment horizontal="right" vertical="center" wrapText="1"/>
    </xf>
    <xf numFmtId="3" fontId="0" fillId="2" borderId="12" xfId="0" applyNumberFormat="1" applyFill="1" applyBorder="1"/>
    <xf numFmtId="0" fontId="0" fillId="3" borderId="26" xfId="0" applyFill="1" applyBorder="1"/>
    <xf numFmtId="1" fontId="1" fillId="2" borderId="11" xfId="0" applyNumberFormat="1" applyFont="1" applyFill="1" applyBorder="1" applyAlignment="1">
      <alignment vertical="center"/>
    </xf>
    <xf numFmtId="0" fontId="1" fillId="2" borderId="12" xfId="0" applyFont="1" applyFill="1" applyBorder="1"/>
    <xf numFmtId="1" fontId="1" fillId="2" borderId="24" xfId="0" applyNumberFormat="1" applyFont="1" applyFill="1" applyBorder="1" applyAlignment="1">
      <alignment vertical="center"/>
    </xf>
    <xf numFmtId="1" fontId="1" fillId="2" borderId="12" xfId="0" applyNumberFormat="1" applyFont="1" applyFill="1" applyBorder="1" applyAlignment="1">
      <alignment vertical="center"/>
    </xf>
    <xf numFmtId="0" fontId="1" fillId="3" borderId="26" xfId="0" applyFont="1" applyFill="1" applyBorder="1"/>
    <xf numFmtId="0" fontId="9" fillId="2" borderId="25" xfId="0" applyFont="1" applyFill="1" applyBorder="1"/>
    <xf numFmtId="1" fontId="0" fillId="2" borderId="27" xfId="0" applyNumberFormat="1" applyFill="1" applyBorder="1" applyAlignment="1">
      <alignment vertical="center"/>
    </xf>
    <xf numFmtId="0" fontId="0" fillId="2" borderId="16" xfId="0" applyFill="1" applyBorder="1"/>
    <xf numFmtId="0" fontId="9" fillId="2" borderId="28" xfId="0" applyFont="1" applyFill="1" applyBorder="1" applyAlignment="1">
      <alignment vertical="center"/>
    </xf>
    <xf numFmtId="3" fontId="0" fillId="2" borderId="16" xfId="0" applyNumberFormat="1" applyFill="1" applyBorder="1" applyAlignment="1">
      <alignment vertical="center"/>
    </xf>
    <xf numFmtId="3" fontId="0" fillId="2" borderId="16" xfId="0" applyNumberFormat="1" applyFill="1" applyBorder="1"/>
    <xf numFmtId="3" fontId="8" fillId="2" borderId="16" xfId="0" applyNumberFormat="1" applyFont="1" applyFill="1" applyBorder="1" applyAlignment="1">
      <alignment horizontal="right" vertical="center" wrapText="1"/>
    </xf>
    <xf numFmtId="0" fontId="0" fillId="3" borderId="0" xfId="0" applyFill="1" applyBorder="1" applyAlignment="1">
      <alignment horizontal="left"/>
    </xf>
    <xf numFmtId="0" fontId="25" fillId="3" borderId="0" xfId="0" applyFont="1" applyFill="1" applyBorder="1" applyAlignment="1">
      <alignment horizontal="center" vertical="top" wrapText="1"/>
    </xf>
    <xf numFmtId="3" fontId="0" fillId="2" borderId="29" xfId="0" applyNumberFormat="1" applyFill="1" applyBorder="1" applyAlignment="1">
      <alignment vertical="center"/>
    </xf>
    <xf numFmtId="49" fontId="15" fillId="0" borderId="3" xfId="0" applyNumberFormat="1" applyFont="1" applyFill="1" applyBorder="1" applyAlignment="1">
      <alignment vertical="center" wrapText="1"/>
    </xf>
    <xf numFmtId="49" fontId="7" fillId="0" borderId="3" xfId="0" applyNumberFormat="1" applyFont="1" applyFill="1" applyBorder="1" applyAlignment="1">
      <alignment vertical="center" wrapText="1"/>
    </xf>
    <xf numFmtId="0" fontId="0" fillId="0" borderId="4" xfId="0" applyFill="1" applyBorder="1" applyAlignment="1">
      <alignment horizontal="left" vertical="center" wrapText="1"/>
    </xf>
    <xf numFmtId="0" fontId="0" fillId="0" borderId="3" xfId="0" applyFill="1" applyBorder="1" applyAlignment="1">
      <alignment horizontal="center" vertical="center"/>
    </xf>
    <xf numFmtId="0" fontId="9" fillId="2" borderId="2" xfId="0" applyFont="1" applyFill="1" applyBorder="1" applyAlignment="1">
      <alignment horizontal="right"/>
    </xf>
    <xf numFmtId="1" fontId="0" fillId="0" borderId="30" xfId="0" applyNumberFormat="1" applyFill="1" applyBorder="1" applyAlignment="1">
      <alignment horizontal="center" vertical="center"/>
    </xf>
    <xf numFmtId="49" fontId="15" fillId="0" borderId="9" xfId="0" applyNumberFormat="1" applyFont="1" applyFill="1" applyBorder="1" applyAlignment="1">
      <alignment vertical="center" wrapText="1"/>
    </xf>
    <xf numFmtId="49" fontId="7" fillId="0" borderId="9" xfId="0" applyNumberFormat="1" applyFont="1" applyFill="1" applyBorder="1" applyAlignment="1">
      <alignment vertical="center" wrapText="1"/>
    </xf>
    <xf numFmtId="164" fontId="0" fillId="0" borderId="3" xfId="0" applyNumberFormat="1" applyFill="1" applyBorder="1" applyAlignment="1">
      <alignment horizontal="center" vertical="center"/>
    </xf>
    <xf numFmtId="49" fontId="3" fillId="4" borderId="0" xfId="0" applyNumberFormat="1" applyFont="1" applyFill="1" applyAlignment="1">
      <alignment vertical="center" wrapText="1"/>
    </xf>
    <xf numFmtId="49" fontId="4" fillId="4" borderId="0" xfId="0" applyNumberFormat="1" applyFont="1" applyFill="1" applyAlignment="1">
      <alignment vertical="center"/>
    </xf>
    <xf numFmtId="0" fontId="0" fillId="4" borderId="0" xfId="0" applyFill="1" applyAlignment="1">
      <alignment vertical="center"/>
    </xf>
    <xf numFmtId="0" fontId="9" fillId="4" borderId="0" xfId="0" applyFont="1" applyFill="1" applyAlignment="1">
      <alignment vertical="center"/>
    </xf>
    <xf numFmtId="0" fontId="32" fillId="4" borderId="0" xfId="0" applyFont="1" applyFill="1" applyAlignment="1">
      <alignment vertical="center"/>
    </xf>
    <xf numFmtId="3" fontId="8" fillId="0" borderId="7" xfId="0" applyNumberFormat="1" applyFont="1" applyFill="1" applyBorder="1" applyAlignment="1">
      <alignment horizontal="center" vertical="center" wrapText="1"/>
    </xf>
    <xf numFmtId="3" fontId="32" fillId="0" borderId="3" xfId="0" applyNumberFormat="1" applyFont="1" applyFill="1" applyBorder="1" applyAlignment="1">
      <alignment horizontal="center"/>
    </xf>
    <xf numFmtId="3" fontId="9" fillId="0" borderId="8" xfId="0" applyNumberFormat="1" applyFont="1" applyFill="1" applyBorder="1" applyAlignment="1">
      <alignment horizontal="center" vertical="center"/>
    </xf>
    <xf numFmtId="49" fontId="27" fillId="0" borderId="12" xfId="0" applyNumberFormat="1" applyFont="1" applyFill="1" applyBorder="1" applyAlignment="1">
      <alignment horizontal="center" vertical="top" wrapText="1"/>
    </xf>
    <xf numFmtId="49" fontId="31" fillId="0" borderId="12" xfId="0" applyNumberFormat="1" applyFont="1" applyFill="1" applyBorder="1" applyAlignment="1">
      <alignment horizontal="center" vertical="top" wrapText="1"/>
    </xf>
    <xf numFmtId="49" fontId="31" fillId="0" borderId="31" xfId="0" applyNumberFormat="1" applyFont="1" applyFill="1" applyBorder="1" applyAlignment="1">
      <alignment horizontal="center" vertical="top" wrapText="1"/>
    </xf>
    <xf numFmtId="49" fontId="27" fillId="0" borderId="31" xfId="0" applyNumberFormat="1" applyFont="1" applyFill="1" applyBorder="1" applyAlignment="1">
      <alignment horizontal="center" vertical="top" wrapText="1"/>
    </xf>
    <xf numFmtId="3" fontId="0" fillId="0" borderId="2" xfId="0" applyNumberFormat="1" applyFill="1" applyBorder="1" applyAlignment="1">
      <alignment vertical="center"/>
    </xf>
    <xf numFmtId="0" fontId="0" fillId="0" borderId="2" xfId="0" applyFill="1" applyBorder="1"/>
    <xf numFmtId="3" fontId="0" fillId="0" borderId="3" xfId="0" applyNumberFormat="1" applyFill="1" applyBorder="1" applyAlignment="1">
      <alignment vertical="center"/>
    </xf>
    <xf numFmtId="0" fontId="0" fillId="0" borderId="30" xfId="0" applyFill="1" applyBorder="1" applyAlignment="1"/>
    <xf numFmtId="0" fontId="0" fillId="0" borderId="3" xfId="0" applyFill="1" applyBorder="1"/>
    <xf numFmtId="0" fontId="0" fillId="0" borderId="32" xfId="0" applyFill="1" applyBorder="1" applyAlignment="1"/>
    <xf numFmtId="0" fontId="0" fillId="0" borderId="9" xfId="0" applyFill="1" applyBorder="1"/>
    <xf numFmtId="0" fontId="0" fillId="0" borderId="3" xfId="0" applyFill="1" applyBorder="1" applyAlignment="1"/>
    <xf numFmtId="0" fontId="0" fillId="0" borderId="9" xfId="0" applyFill="1" applyBorder="1" applyAlignment="1"/>
    <xf numFmtId="0" fontId="0" fillId="0" borderId="2" xfId="0" applyFill="1" applyBorder="1" applyAlignment="1">
      <alignment horizontal="right"/>
    </xf>
    <xf numFmtId="0" fontId="9" fillId="0" borderId="19" xfId="0" applyFont="1" applyFill="1" applyBorder="1" applyAlignment="1">
      <alignment vertical="center"/>
    </xf>
    <xf numFmtId="0" fontId="0" fillId="0" borderId="30" xfId="0" applyFill="1" applyBorder="1"/>
    <xf numFmtId="0" fontId="0" fillId="0" borderId="32" xfId="0" applyFill="1" applyBorder="1"/>
    <xf numFmtId="0" fontId="0" fillId="0" borderId="33" xfId="0" applyFill="1" applyBorder="1"/>
    <xf numFmtId="3" fontId="0" fillId="0" borderId="33" xfId="0" applyNumberFormat="1" applyFill="1" applyBorder="1" applyAlignment="1">
      <alignment vertical="center"/>
    </xf>
    <xf numFmtId="1" fontId="0" fillId="0" borderId="3" xfId="0" applyNumberFormat="1" applyFill="1" applyBorder="1" applyAlignment="1">
      <alignment horizontal="left" vertical="center"/>
    </xf>
    <xf numFmtId="0" fontId="0" fillId="0" borderId="33" xfId="0" applyFill="1" applyBorder="1" applyAlignment="1"/>
    <xf numFmtId="0" fontId="2" fillId="0" borderId="34" xfId="0" applyFont="1" applyFill="1" applyBorder="1" applyAlignment="1">
      <alignment horizontal="left" vertical="center"/>
    </xf>
    <xf numFmtId="0" fontId="0" fillId="0" borderId="35" xfId="0" applyFill="1" applyBorder="1" applyAlignment="1">
      <alignment vertical="center"/>
    </xf>
    <xf numFmtId="0" fontId="0" fillId="0" borderId="24" xfId="0" applyFill="1" applyBorder="1"/>
    <xf numFmtId="3" fontId="0" fillId="0" borderId="24" xfId="0" applyNumberFormat="1" applyFill="1" applyBorder="1" applyAlignment="1">
      <alignment vertical="center"/>
    </xf>
    <xf numFmtId="0" fontId="1" fillId="0" borderId="24" xfId="0" applyFont="1" applyFill="1" applyBorder="1"/>
    <xf numFmtId="3" fontId="0" fillId="0" borderId="24" xfId="0" applyNumberFormat="1" applyFill="1" applyBorder="1"/>
    <xf numFmtId="0" fontId="0" fillId="0" borderId="17" xfId="0" applyFill="1" applyBorder="1"/>
    <xf numFmtId="3" fontId="0" fillId="0" borderId="2" xfId="0" applyNumberFormat="1" applyFill="1" applyBorder="1" applyAlignment="1"/>
    <xf numFmtId="0" fontId="0" fillId="0" borderId="0" xfId="0" applyFill="1"/>
    <xf numFmtId="3" fontId="0" fillId="0" borderId="6" xfId="0" applyNumberFormat="1" applyFill="1" applyBorder="1" applyAlignment="1">
      <alignment vertical="center"/>
    </xf>
    <xf numFmtId="3" fontId="1" fillId="0" borderId="3" xfId="0" applyNumberFormat="1" applyFont="1" applyFill="1" applyBorder="1" applyAlignment="1">
      <alignment vertical="center"/>
    </xf>
    <xf numFmtId="3" fontId="0" fillId="0" borderId="9" xfId="0" applyNumberFormat="1" applyFill="1" applyBorder="1" applyAlignment="1">
      <alignment vertical="center"/>
    </xf>
    <xf numFmtId="0" fontId="0" fillId="0" borderId="0" xfId="0" applyFill="1" applyBorder="1"/>
    <xf numFmtId="0" fontId="2" fillId="2" borderId="8" xfId="0" applyFont="1" applyFill="1" applyBorder="1" applyAlignment="1">
      <alignment vertical="center"/>
    </xf>
    <xf numFmtId="0" fontId="2" fillId="2" borderId="8" xfId="0" applyFont="1" applyFill="1" applyBorder="1"/>
    <xf numFmtId="0" fontId="9" fillId="0" borderId="23" xfId="0" applyFont="1" applyFill="1" applyBorder="1" applyAlignment="1">
      <alignment horizontal="center" vertical="center" wrapText="1"/>
    </xf>
    <xf numFmtId="0" fontId="9" fillId="0" borderId="19" xfId="0" applyFont="1" applyFill="1" applyBorder="1" applyAlignment="1">
      <alignment horizontal="center" vertical="center" wrapText="1"/>
    </xf>
    <xf numFmtId="0" fontId="9" fillId="0" borderId="21" xfId="0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center" vertical="center" wrapText="1"/>
    </xf>
    <xf numFmtId="0" fontId="9" fillId="0" borderId="25" xfId="0" applyFont="1" applyFill="1" applyBorder="1" applyAlignment="1">
      <alignment horizontal="center" vertical="center" wrapText="1"/>
    </xf>
    <xf numFmtId="0" fontId="1" fillId="0" borderId="25" xfId="0" applyFont="1" applyFill="1" applyBorder="1" applyAlignment="1">
      <alignment horizontal="center" vertical="center" wrapText="1"/>
    </xf>
    <xf numFmtId="0" fontId="9" fillId="0" borderId="28" xfId="0" applyFont="1" applyFill="1" applyBorder="1" applyAlignment="1">
      <alignment horizontal="center" vertical="center" wrapText="1"/>
    </xf>
    <xf numFmtId="1" fontId="0" fillId="0" borderId="15" xfId="0" applyNumberFormat="1" applyFill="1" applyBorder="1" applyAlignment="1">
      <alignment vertical="center"/>
    </xf>
    <xf numFmtId="1" fontId="0" fillId="0" borderId="3" xfId="0" applyNumberFormat="1" applyFill="1" applyBorder="1" applyAlignment="1">
      <alignment vertical="center"/>
    </xf>
    <xf numFmtId="1" fontId="0" fillId="0" borderId="9" xfId="0" applyNumberFormat="1" applyFill="1" applyBorder="1" applyAlignment="1">
      <alignment vertical="center"/>
    </xf>
    <xf numFmtId="1" fontId="0" fillId="0" borderId="2" xfId="0" applyNumberFormat="1" applyFill="1" applyBorder="1" applyAlignment="1">
      <alignment vertical="center"/>
    </xf>
    <xf numFmtId="1" fontId="0" fillId="0" borderId="9" xfId="0" applyNumberFormat="1" applyFill="1" applyBorder="1" applyAlignment="1">
      <alignment horizontal="right" vertical="center"/>
    </xf>
    <xf numFmtId="1" fontId="0" fillId="0" borderId="3" xfId="0" applyNumberFormat="1" applyFill="1" applyBorder="1" applyAlignment="1">
      <alignment horizontal="right" vertical="center"/>
    </xf>
    <xf numFmtId="1" fontId="0" fillId="0" borderId="2" xfId="0" applyNumberFormat="1" applyFill="1" applyBorder="1" applyAlignment="1">
      <alignment horizontal="right" vertical="center"/>
    </xf>
    <xf numFmtId="1" fontId="1" fillId="0" borderId="3" xfId="0" applyNumberFormat="1" applyFont="1" applyFill="1" applyBorder="1" applyAlignment="1">
      <alignment vertical="center"/>
    </xf>
    <xf numFmtId="1" fontId="0" fillId="0" borderId="12" xfId="0" applyNumberFormat="1" applyFill="1" applyBorder="1" applyAlignment="1">
      <alignment horizontal="right" vertical="center"/>
    </xf>
    <xf numFmtId="1" fontId="0" fillId="0" borderId="12" xfId="0" applyNumberFormat="1" applyFill="1" applyBorder="1" applyAlignment="1">
      <alignment vertical="center"/>
    </xf>
    <xf numFmtId="1" fontId="1" fillId="0" borderId="12" xfId="0" applyNumberFormat="1" applyFont="1" applyFill="1" applyBorder="1" applyAlignment="1">
      <alignment vertical="center"/>
    </xf>
    <xf numFmtId="166" fontId="9" fillId="0" borderId="0" xfId="0" applyNumberFormat="1" applyFont="1" applyAlignment="1">
      <alignment vertical="center"/>
    </xf>
    <xf numFmtId="0" fontId="2" fillId="0" borderId="4" xfId="0" applyFont="1" applyFill="1" applyBorder="1" applyAlignment="1">
      <alignment horizontal="left" vertical="center" wrapText="1"/>
    </xf>
    <xf numFmtId="1" fontId="0" fillId="2" borderId="3" xfId="0" applyNumberFormat="1" applyFont="1" applyFill="1" applyBorder="1" applyAlignment="1">
      <alignment horizontal="left" vertical="center"/>
    </xf>
    <xf numFmtId="0" fontId="9" fillId="5" borderId="8" xfId="0" applyFont="1" applyFill="1" applyBorder="1" applyAlignment="1">
      <alignment vertical="center"/>
    </xf>
    <xf numFmtId="1" fontId="0" fillId="2" borderId="3" xfId="0" applyNumberFormat="1" applyFill="1" applyBorder="1" applyAlignment="1">
      <alignment horizontal="right" vertical="center"/>
    </xf>
    <xf numFmtId="1" fontId="0" fillId="2" borderId="12" xfId="0" applyNumberFormat="1" applyFill="1" applyBorder="1" applyAlignment="1">
      <alignment horizontal="left" vertical="center"/>
    </xf>
    <xf numFmtId="1" fontId="0" fillId="2" borderId="11" xfId="0" applyNumberFormat="1" applyFill="1" applyBorder="1" applyAlignment="1">
      <alignment horizontal="left" vertical="center"/>
    </xf>
    <xf numFmtId="3" fontId="14" fillId="0" borderId="13" xfId="0" applyNumberFormat="1" applyFont="1" applyFill="1" applyBorder="1" applyAlignment="1">
      <alignment horizontal="center" vertical="center" wrapText="1"/>
    </xf>
    <xf numFmtId="0" fontId="0" fillId="0" borderId="8" xfId="0" applyFill="1" applyBorder="1" applyAlignment="1">
      <alignment horizontal="right" vertical="center"/>
    </xf>
    <xf numFmtId="0" fontId="0" fillId="0" borderId="14" xfId="0" applyFill="1" applyBorder="1" applyAlignment="1">
      <alignment horizontal="right" vertical="center"/>
    </xf>
    <xf numFmtId="3" fontId="0" fillId="0" borderId="0" xfId="0" applyNumberFormat="1" applyFill="1" applyBorder="1"/>
    <xf numFmtId="3" fontId="32" fillId="4" borderId="0" xfId="0" applyNumberFormat="1" applyFont="1" applyFill="1" applyAlignment="1">
      <alignment vertical="center"/>
    </xf>
    <xf numFmtId="49" fontId="27" fillId="0" borderId="11" xfId="0" applyNumberFormat="1" applyFont="1" applyFill="1" applyBorder="1" applyAlignment="1">
      <alignment horizontal="center" vertical="top" wrapText="1"/>
    </xf>
    <xf numFmtId="3" fontId="9" fillId="0" borderId="3" xfId="0" applyNumberFormat="1" applyFont="1" applyFill="1" applyBorder="1" applyAlignment="1">
      <alignment horizontal="center" vertical="center"/>
    </xf>
    <xf numFmtId="0" fontId="9" fillId="2" borderId="3" xfId="0" applyFont="1" applyFill="1" applyBorder="1" applyAlignment="1">
      <alignment vertical="center"/>
    </xf>
    <xf numFmtId="164" fontId="27" fillId="0" borderId="12" xfId="0" applyNumberFormat="1" applyFont="1" applyFill="1" applyBorder="1" applyAlignment="1">
      <alignment horizontal="center" vertical="top" wrapText="1"/>
    </xf>
    <xf numFmtId="49" fontId="27" fillId="0" borderId="37" xfId="0" applyNumberFormat="1" applyFont="1" applyFill="1" applyBorder="1" applyAlignment="1">
      <alignment horizontal="center" vertical="top" wrapText="1"/>
    </xf>
    <xf numFmtId="49" fontId="27" fillId="0" borderId="15" xfId="0" applyNumberFormat="1" applyFont="1" applyFill="1" applyBorder="1" applyAlignment="1">
      <alignment horizontal="center" vertical="top" wrapText="1"/>
    </xf>
    <xf numFmtId="49" fontId="27" fillId="0" borderId="38" xfId="0" applyNumberFormat="1" applyFont="1" applyFill="1" applyBorder="1" applyAlignment="1">
      <alignment horizontal="center" vertical="top" wrapText="1"/>
    </xf>
    <xf numFmtId="49" fontId="31" fillId="0" borderId="15" xfId="0" applyNumberFormat="1" applyFont="1" applyFill="1" applyBorder="1" applyAlignment="1">
      <alignment horizontal="center" vertical="top" wrapText="1"/>
    </xf>
    <xf numFmtId="49" fontId="31" fillId="0" borderId="18" xfId="0" applyNumberFormat="1" applyFont="1" applyFill="1" applyBorder="1" applyAlignment="1">
      <alignment horizontal="center" vertical="top" wrapText="1"/>
    </xf>
    <xf numFmtId="0" fontId="28" fillId="0" borderId="15" xfId="0" applyFont="1" applyFill="1" applyBorder="1" applyAlignment="1">
      <alignment horizontal="center" vertical="top" wrapText="1"/>
    </xf>
    <xf numFmtId="0" fontId="28" fillId="0" borderId="18" xfId="0" applyFont="1" applyFill="1" applyBorder="1" applyAlignment="1">
      <alignment horizontal="center" vertical="top" wrapText="1"/>
    </xf>
    <xf numFmtId="0" fontId="9" fillId="2" borderId="39" xfId="0" applyFont="1" applyFill="1" applyBorder="1" applyAlignment="1">
      <alignment vertical="center"/>
    </xf>
    <xf numFmtId="1" fontId="0" fillId="0" borderId="16" xfId="0" applyNumberFormat="1" applyFill="1" applyBorder="1" applyAlignment="1">
      <alignment horizontal="right" vertical="center"/>
    </xf>
    <xf numFmtId="3" fontId="0" fillId="2" borderId="28" xfId="0" applyNumberFormat="1" applyFill="1" applyBorder="1"/>
    <xf numFmtId="0" fontId="0" fillId="0" borderId="29" xfId="0" applyFill="1" applyBorder="1" applyAlignment="1"/>
    <xf numFmtId="0" fontId="0" fillId="2" borderId="29" xfId="0" applyFill="1" applyBorder="1"/>
    <xf numFmtId="0" fontId="0" fillId="2" borderId="40" xfId="0" applyFill="1" applyBorder="1"/>
    <xf numFmtId="0" fontId="9" fillId="0" borderId="40" xfId="0" applyFont="1" applyFill="1" applyBorder="1" applyAlignment="1">
      <alignment horizontal="center" vertical="center" wrapText="1"/>
    </xf>
    <xf numFmtId="0" fontId="0" fillId="2" borderId="12" xfId="0" applyFill="1" applyBorder="1" applyAlignment="1">
      <alignment horizontal="left"/>
    </xf>
    <xf numFmtId="1" fontId="2" fillId="2" borderId="12" xfId="0" applyNumberFormat="1" applyFont="1" applyFill="1" applyBorder="1" applyAlignment="1">
      <alignment horizontal="left" vertical="center"/>
    </xf>
    <xf numFmtId="0" fontId="9" fillId="2" borderId="25" xfId="0" applyFont="1" applyFill="1" applyBorder="1" applyAlignment="1">
      <alignment horizontal="right" vertical="center"/>
    </xf>
    <xf numFmtId="1" fontId="0" fillId="2" borderId="24" xfId="0" applyNumberFormat="1" applyFill="1" applyBorder="1" applyAlignment="1">
      <alignment horizontal="right" vertical="center"/>
    </xf>
    <xf numFmtId="1" fontId="0" fillId="2" borderId="16" xfId="0" applyNumberFormat="1" applyFill="1" applyBorder="1" applyAlignment="1">
      <alignment horizontal="left" vertical="center"/>
    </xf>
    <xf numFmtId="1" fontId="2" fillId="2" borderId="2" xfId="0" applyNumberFormat="1" applyFont="1" applyFill="1" applyBorder="1" applyAlignment="1">
      <alignment vertical="center"/>
    </xf>
    <xf numFmtId="1" fontId="1" fillId="2" borderId="12" xfId="0" applyNumberFormat="1" applyFont="1" applyFill="1" applyBorder="1" applyAlignment="1">
      <alignment horizontal="left" vertical="center"/>
    </xf>
    <xf numFmtId="0" fontId="0" fillId="0" borderId="36" xfId="0" applyFill="1" applyBorder="1" applyAlignment="1">
      <alignment horizontal="left" vertical="center"/>
    </xf>
    <xf numFmtId="0" fontId="1" fillId="2" borderId="12" xfId="0" applyFont="1" applyFill="1" applyBorder="1" applyAlignment="1">
      <alignment horizontal="left"/>
    </xf>
    <xf numFmtId="0" fontId="0" fillId="2" borderId="16" xfId="0" applyFill="1" applyBorder="1" applyAlignment="1">
      <alignment horizontal="left"/>
    </xf>
    <xf numFmtId="0" fontId="12" fillId="0" borderId="13" xfId="0" applyFont="1" applyFill="1" applyBorder="1" applyAlignment="1">
      <alignment horizontal="center" vertical="center"/>
    </xf>
    <xf numFmtId="3" fontId="0" fillId="0" borderId="8" xfId="0" applyNumberFormat="1" applyFill="1" applyBorder="1" applyAlignment="1">
      <alignment horizontal="right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3" fontId="14" fillId="0" borderId="13" xfId="0" applyNumberFormat="1" applyFont="1" applyFill="1" applyBorder="1" applyAlignment="1">
      <alignment horizontal="right" vertical="center" wrapText="1"/>
    </xf>
    <xf numFmtId="49" fontId="11" fillId="0" borderId="4" xfId="0" applyNumberFormat="1" applyFont="1" applyFill="1" applyBorder="1" applyAlignment="1">
      <alignment vertical="center" wrapText="1"/>
    </xf>
    <xf numFmtId="4" fontId="8" fillId="0" borderId="8" xfId="0" applyNumberFormat="1" applyFont="1" applyFill="1" applyBorder="1" applyAlignment="1">
      <alignment horizontal="right" vertical="center" wrapText="1"/>
    </xf>
    <xf numFmtId="3" fontId="8" fillId="0" borderId="8" xfId="0" applyNumberFormat="1" applyFont="1" applyFill="1" applyBorder="1" applyAlignment="1">
      <alignment horizontal="right" vertical="center" wrapText="1"/>
    </xf>
    <xf numFmtId="165" fontId="8" fillId="0" borderId="8" xfId="0" applyNumberFormat="1" applyFont="1" applyFill="1" applyBorder="1" applyAlignment="1">
      <alignment horizontal="right" vertical="center" wrapText="1"/>
    </xf>
    <xf numFmtId="49" fontId="11" fillId="0" borderId="5" xfId="0" applyNumberFormat="1" applyFont="1" applyFill="1" applyBorder="1" applyAlignment="1">
      <alignment vertical="center" wrapText="1"/>
    </xf>
    <xf numFmtId="3" fontId="8" fillId="0" borderId="14" xfId="0" applyNumberFormat="1" applyFont="1" applyFill="1" applyBorder="1" applyAlignment="1">
      <alignment horizontal="right" vertical="center" wrapText="1"/>
    </xf>
    <xf numFmtId="3" fontId="9" fillId="0" borderId="8" xfId="0" applyNumberFormat="1" applyFont="1" applyFill="1" applyBorder="1" applyAlignment="1">
      <alignment horizontal="right" vertical="center" wrapText="1"/>
    </xf>
    <xf numFmtId="0" fontId="18" fillId="0" borderId="3" xfId="0" applyFont="1" applyFill="1" applyBorder="1" applyAlignment="1">
      <alignment vertical="center" wrapText="1"/>
    </xf>
    <xf numFmtId="0" fontId="3" fillId="0" borderId="4" xfId="0" applyFont="1" applyFill="1" applyBorder="1" applyAlignment="1">
      <alignment vertical="center"/>
    </xf>
    <xf numFmtId="0" fontId="1" fillId="0" borderId="3" xfId="0" applyFont="1" applyFill="1" applyBorder="1" applyAlignment="1">
      <alignment horizontal="center" vertical="center"/>
    </xf>
    <xf numFmtId="3" fontId="1" fillId="0" borderId="8" xfId="0" applyNumberFormat="1" applyFont="1" applyFill="1" applyBorder="1" applyAlignment="1">
      <alignment vertical="center"/>
    </xf>
    <xf numFmtId="0" fontId="1" fillId="0" borderId="8" xfId="0" applyFont="1" applyFill="1" applyBorder="1" applyAlignment="1">
      <alignment vertical="center"/>
    </xf>
    <xf numFmtId="0" fontId="3" fillId="0" borderId="5" xfId="0" applyFont="1" applyFill="1" applyBorder="1" applyAlignment="1">
      <alignment vertical="center"/>
    </xf>
    <xf numFmtId="0" fontId="1" fillId="0" borderId="9" xfId="0" applyFont="1" applyFill="1" applyBorder="1" applyAlignment="1">
      <alignment horizontal="center" vertical="center"/>
    </xf>
    <xf numFmtId="3" fontId="1" fillId="0" borderId="14" xfId="0" applyNumberFormat="1" applyFont="1" applyFill="1" applyBorder="1" applyAlignment="1">
      <alignment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/>
    </xf>
    <xf numFmtId="3" fontId="1" fillId="0" borderId="8" xfId="0" applyNumberFormat="1" applyFont="1" applyFill="1" applyBorder="1" applyAlignment="1">
      <alignment horizontal="right" vertical="center"/>
    </xf>
    <xf numFmtId="0" fontId="0" fillId="0" borderId="3" xfId="0" applyFill="1" applyBorder="1" applyAlignment="1">
      <alignment vertical="center"/>
    </xf>
    <xf numFmtId="0" fontId="1" fillId="0" borderId="3" xfId="0" applyFont="1" applyFill="1" applyBorder="1" applyAlignment="1">
      <alignment vertical="center"/>
    </xf>
    <xf numFmtId="0" fontId="2" fillId="0" borderId="3" xfId="0" applyFont="1" applyFill="1" applyBorder="1"/>
    <xf numFmtId="1" fontId="2" fillId="2" borderId="3" xfId="0" applyNumberFormat="1" applyFont="1" applyFill="1" applyBorder="1" applyAlignment="1">
      <alignment vertical="center"/>
    </xf>
    <xf numFmtId="3" fontId="0" fillId="2" borderId="6" xfId="0" applyNumberFormat="1" applyFill="1" applyBorder="1" applyAlignment="1">
      <alignment vertical="center"/>
    </xf>
    <xf numFmtId="3" fontId="2" fillId="0" borderId="2" xfId="0" applyNumberFormat="1" applyFont="1" applyFill="1" applyBorder="1" applyAlignment="1">
      <alignment horizontal="center" vertical="center" wrapText="1"/>
    </xf>
    <xf numFmtId="3" fontId="2" fillId="0" borderId="3" xfId="0" applyNumberFormat="1" applyFont="1" applyFill="1" applyBorder="1" applyAlignment="1">
      <alignment horizontal="center" vertical="center" wrapText="1"/>
    </xf>
    <xf numFmtId="3" fontId="2" fillId="0" borderId="3" xfId="0" applyNumberFormat="1" applyFont="1" applyFill="1" applyBorder="1" applyAlignment="1">
      <alignment horizontal="center" vertical="center"/>
    </xf>
    <xf numFmtId="3" fontId="2" fillId="0" borderId="3" xfId="0" applyNumberFormat="1" applyFont="1" applyFill="1" applyBorder="1" applyAlignment="1">
      <alignment horizontal="center"/>
    </xf>
    <xf numFmtId="1" fontId="0" fillId="0" borderId="3" xfId="0" applyNumberForma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3" fontId="0" fillId="0" borderId="15" xfId="0" applyNumberFormat="1" applyFill="1" applyBorder="1" applyAlignment="1">
      <alignment vertical="center"/>
    </xf>
    <xf numFmtId="3" fontId="0" fillId="0" borderId="29" xfId="0" applyNumberFormat="1" applyFill="1" applyBorder="1" applyAlignment="1">
      <alignment vertical="center"/>
    </xf>
    <xf numFmtId="0" fontId="1" fillId="2" borderId="13" xfId="0" applyFont="1" applyFill="1" applyBorder="1" applyAlignment="1">
      <alignment horizontal="right" vertical="center"/>
    </xf>
    <xf numFmtId="3" fontId="8" fillId="0" borderId="8" xfId="0" applyNumberFormat="1" applyFon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left" vertical="center"/>
    </xf>
    <xf numFmtId="1" fontId="0" fillId="2" borderId="3" xfId="0" applyNumberFormat="1" applyFill="1" applyBorder="1" applyAlignment="1">
      <alignment horizontal="left" vertical="center"/>
    </xf>
    <xf numFmtId="0" fontId="0" fillId="2" borderId="4" xfId="0" applyFill="1" applyBorder="1" applyAlignment="1">
      <alignment horizontal="left" vertical="center"/>
    </xf>
    <xf numFmtId="1" fontId="0" fillId="2" borderId="3" xfId="0" applyNumberFormat="1" applyFill="1" applyBorder="1" applyAlignment="1">
      <alignment vertical="center"/>
    </xf>
    <xf numFmtId="1" fontId="0" fillId="2" borderId="29" xfId="0" applyNumberFormat="1" applyFill="1" applyBorder="1" applyAlignment="1">
      <alignment horizontal="left" vertical="center"/>
    </xf>
    <xf numFmtId="0" fontId="0" fillId="2" borderId="3" xfId="0" applyFill="1" applyBorder="1" applyAlignment="1">
      <alignment horizontal="right" vertical="center"/>
    </xf>
    <xf numFmtId="1" fontId="0" fillId="2" borderId="29" xfId="0" applyNumberFormat="1" applyFill="1" applyBorder="1" applyAlignment="1">
      <alignment vertical="center"/>
    </xf>
    <xf numFmtId="1" fontId="0" fillId="2" borderId="0" xfId="0" applyNumberFormat="1" applyFill="1" applyBorder="1" applyAlignment="1">
      <alignment horizontal="left" vertical="center"/>
    </xf>
    <xf numFmtId="1" fontId="0" fillId="0" borderId="29" xfId="0" applyNumberFormat="1" applyFill="1" applyBorder="1" applyAlignment="1">
      <alignment horizontal="left" vertical="center"/>
    </xf>
    <xf numFmtId="1" fontId="0" fillId="0" borderId="29" xfId="0" applyNumberFormat="1" applyFill="1" applyBorder="1" applyAlignment="1">
      <alignment vertical="center"/>
    </xf>
    <xf numFmtId="0" fontId="2" fillId="0" borderId="29" xfId="0" applyFont="1" applyFill="1" applyBorder="1" applyAlignment="1">
      <alignment horizontal="center" vertical="center"/>
    </xf>
    <xf numFmtId="1" fontId="0" fillId="0" borderId="42" xfId="0" applyNumberFormat="1" applyFill="1" applyBorder="1" applyAlignment="1">
      <alignment horizontal="center" vertical="center"/>
    </xf>
    <xf numFmtId="3" fontId="32" fillId="0" borderId="29" xfId="0" applyNumberFormat="1" applyFont="1" applyFill="1" applyBorder="1" applyAlignment="1">
      <alignment horizontal="center"/>
    </xf>
    <xf numFmtId="164" fontId="0" fillId="0" borderId="29" xfId="0" applyNumberFormat="1" applyFill="1" applyBorder="1" applyAlignment="1">
      <alignment horizontal="center" vertical="center"/>
    </xf>
    <xf numFmtId="3" fontId="2" fillId="0" borderId="29" xfId="0" applyNumberFormat="1" applyFont="1" applyFill="1" applyBorder="1" applyAlignment="1">
      <alignment horizontal="center"/>
    </xf>
    <xf numFmtId="3" fontId="8" fillId="0" borderId="39" xfId="0" applyNumberFormat="1" applyFont="1" applyFill="1" applyBorder="1" applyAlignment="1">
      <alignment horizontal="center" vertical="center" wrapText="1"/>
    </xf>
    <xf numFmtId="1" fontId="1" fillId="0" borderId="3" xfId="0" applyNumberFormat="1" applyFont="1" applyFill="1" applyBorder="1" applyAlignment="1">
      <alignment horizontal="left" vertical="center"/>
    </xf>
    <xf numFmtId="0" fontId="0" fillId="2" borderId="15" xfId="0" applyFill="1" applyBorder="1" applyAlignment="1">
      <alignment horizontal="left"/>
    </xf>
    <xf numFmtId="1" fontId="0" fillId="2" borderId="38" xfId="0" applyNumberFormat="1" applyFill="1" applyBorder="1" applyAlignment="1">
      <alignment horizontal="right" vertical="center"/>
    </xf>
    <xf numFmtId="0" fontId="9" fillId="2" borderId="18" xfId="0" applyFont="1" applyFill="1" applyBorder="1" applyAlignment="1">
      <alignment horizontal="right" vertical="center"/>
    </xf>
    <xf numFmtId="1" fontId="2" fillId="2" borderId="15" xfId="0" applyNumberFormat="1" applyFont="1" applyFill="1" applyBorder="1" applyAlignment="1">
      <alignment horizontal="left" vertical="center"/>
    </xf>
    <xf numFmtId="3" fontId="0" fillId="2" borderId="15" xfId="0" applyNumberFormat="1" applyFill="1" applyBorder="1"/>
    <xf numFmtId="0" fontId="0" fillId="0" borderId="38" xfId="0" applyFill="1" applyBorder="1"/>
    <xf numFmtId="0" fontId="0" fillId="2" borderId="15" xfId="0" applyFill="1" applyBorder="1"/>
    <xf numFmtId="0" fontId="9" fillId="0" borderId="18" xfId="0" applyFont="1" applyFill="1" applyBorder="1" applyAlignment="1">
      <alignment horizontal="center" vertical="center" wrapText="1"/>
    </xf>
    <xf numFmtId="0" fontId="0" fillId="2" borderId="29" xfId="0" applyFill="1" applyBorder="1" applyAlignment="1">
      <alignment horizontal="left" vertical="center"/>
    </xf>
    <xf numFmtId="0" fontId="0" fillId="2" borderId="29" xfId="0" applyFill="1" applyBorder="1" applyAlignment="1">
      <alignment horizontal="right" vertical="center"/>
    </xf>
    <xf numFmtId="164" fontId="0" fillId="2" borderId="29" xfId="0" applyNumberFormat="1" applyFill="1" applyBorder="1" applyAlignment="1">
      <alignment vertical="center"/>
    </xf>
    <xf numFmtId="0" fontId="9" fillId="2" borderId="29" xfId="0" applyFont="1" applyFill="1" applyBorder="1" applyAlignment="1">
      <alignment vertical="center"/>
    </xf>
    <xf numFmtId="1" fontId="0" fillId="2" borderId="27" xfId="0" applyNumberFormat="1" applyFill="1" applyBorder="1" applyAlignment="1">
      <alignment horizontal="center" vertical="center"/>
    </xf>
    <xf numFmtId="49" fontId="3" fillId="2" borderId="16" xfId="0" applyNumberFormat="1" applyFont="1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164" fontId="0" fillId="2" borderId="16" xfId="0" applyNumberFormat="1" applyFill="1" applyBorder="1" applyAlignment="1">
      <alignment horizontal="center" vertical="center"/>
    </xf>
    <xf numFmtId="3" fontId="32" fillId="2" borderId="16" xfId="0" applyNumberFormat="1" applyFont="1" applyFill="1" applyBorder="1" applyAlignment="1">
      <alignment horizontal="center"/>
    </xf>
    <xf numFmtId="3" fontId="9" fillId="0" borderId="44" xfId="0" applyNumberFormat="1" applyFont="1" applyFill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center" vertical="center"/>
    </xf>
    <xf numFmtId="3" fontId="0" fillId="3" borderId="0" xfId="0" applyNumberFormat="1" applyFill="1" applyBorder="1"/>
    <xf numFmtId="0" fontId="0" fillId="2" borderId="3" xfId="0" applyFill="1" applyBorder="1" applyAlignment="1">
      <alignment horizontal="left" vertical="center"/>
    </xf>
    <xf numFmtId="1" fontId="0" fillId="2" borderId="3" xfId="0" applyNumberFormat="1" applyFill="1" applyBorder="1" applyAlignment="1">
      <alignment horizontal="left" vertical="center"/>
    </xf>
    <xf numFmtId="1" fontId="0" fillId="2" borderId="3" xfId="0" applyNumberFormat="1" applyFill="1" applyBorder="1" applyAlignment="1">
      <alignment vertical="center"/>
    </xf>
    <xf numFmtId="0" fontId="0" fillId="2" borderId="3" xfId="0" applyFill="1" applyBorder="1" applyAlignment="1">
      <alignment horizontal="right" vertical="center"/>
    </xf>
    <xf numFmtId="0" fontId="0" fillId="2" borderId="0" xfId="0" applyFill="1" applyBorder="1" applyAlignment="1">
      <alignment horizontal="left" vertical="center"/>
    </xf>
    <xf numFmtId="1" fontId="0" fillId="2" borderId="0" xfId="0" applyNumberFormat="1" applyFill="1" applyBorder="1" applyAlignment="1">
      <alignment vertical="center"/>
    </xf>
    <xf numFmtId="0" fontId="0" fillId="2" borderId="0" xfId="0" applyFill="1" applyBorder="1" applyAlignment="1">
      <alignment horizontal="right" vertical="center"/>
    </xf>
    <xf numFmtId="3" fontId="0" fillId="0" borderId="0" xfId="0" applyNumberFormat="1" applyFill="1" applyBorder="1" applyAlignment="1">
      <alignment vertical="center"/>
    </xf>
    <xf numFmtId="164" fontId="0" fillId="2" borderId="0" xfId="0" applyNumberFormat="1" applyFill="1" applyBorder="1" applyAlignment="1">
      <alignment vertical="center"/>
    </xf>
    <xf numFmtId="0" fontId="0" fillId="2" borderId="0" xfId="0" applyFill="1" applyBorder="1"/>
    <xf numFmtId="49" fontId="3" fillId="0" borderId="3" xfId="0" applyNumberFormat="1" applyFont="1" applyFill="1" applyBorder="1" applyAlignment="1">
      <alignment vertical="center" wrapText="1"/>
    </xf>
    <xf numFmtId="3" fontId="32" fillId="0" borderId="3" xfId="0" applyNumberFormat="1" applyFont="1" applyFill="1" applyBorder="1" applyAlignment="1">
      <alignment vertical="center"/>
    </xf>
    <xf numFmtId="3" fontId="32" fillId="0" borderId="3" xfId="0" applyNumberFormat="1" applyFont="1" applyFill="1" applyBorder="1" applyAlignment="1">
      <alignment horizontal="center" vertical="center"/>
    </xf>
    <xf numFmtId="3" fontId="0" fillId="0" borderId="16" xfId="0" applyNumberFormat="1" applyFill="1" applyBorder="1" applyAlignment="1">
      <alignment vertical="center"/>
    </xf>
    <xf numFmtId="1" fontId="0" fillId="2" borderId="29" xfId="0" applyNumberFormat="1" applyFill="1" applyBorder="1" applyAlignment="1">
      <alignment horizontal="right" vertical="center"/>
    </xf>
    <xf numFmtId="0" fontId="1" fillId="2" borderId="43" xfId="0" applyFont="1" applyFill="1" applyBorder="1" applyAlignment="1">
      <alignment horizontal="left"/>
    </xf>
    <xf numFmtId="0" fontId="9" fillId="2" borderId="29" xfId="0" applyFont="1" applyFill="1" applyBorder="1" applyAlignment="1">
      <alignment horizontal="right" vertical="center"/>
    </xf>
    <xf numFmtId="1" fontId="2" fillId="2" borderId="29" xfId="0" applyNumberFormat="1" applyFont="1" applyFill="1" applyBorder="1" applyAlignment="1">
      <alignment horizontal="left" vertical="center"/>
    </xf>
    <xf numFmtId="1" fontId="1" fillId="2" borderId="29" xfId="0" applyNumberFormat="1" applyFont="1" applyFill="1" applyBorder="1" applyAlignment="1">
      <alignment horizontal="left" vertical="center"/>
    </xf>
    <xf numFmtId="3" fontId="8" fillId="2" borderId="29" xfId="0" applyNumberFormat="1" applyFont="1" applyFill="1" applyBorder="1" applyAlignment="1">
      <alignment horizontal="right" vertical="center" wrapText="1"/>
    </xf>
    <xf numFmtId="3" fontId="0" fillId="2" borderId="29" xfId="0" applyNumberFormat="1" applyFill="1" applyBorder="1"/>
    <xf numFmtId="0" fontId="0" fillId="0" borderId="29" xfId="0" applyFill="1" applyBorder="1"/>
    <xf numFmtId="0" fontId="9" fillId="0" borderId="39" xfId="0" applyFont="1" applyFill="1" applyBorder="1" applyAlignment="1">
      <alignment horizontal="center" vertical="center" wrapText="1"/>
    </xf>
    <xf numFmtId="0" fontId="0" fillId="0" borderId="9" xfId="0" applyFill="1" applyBorder="1" applyAlignment="1">
      <alignment horizontal="left"/>
    </xf>
    <xf numFmtId="3" fontId="0" fillId="0" borderId="9" xfId="0" applyNumberFormat="1" applyFill="1" applyBorder="1" applyAlignment="1">
      <alignment horizontal="left"/>
    </xf>
    <xf numFmtId="0" fontId="9" fillId="0" borderId="9" xfId="0" applyFont="1" applyFill="1" applyBorder="1"/>
    <xf numFmtId="0" fontId="9" fillId="0" borderId="9" xfId="0" applyFont="1" applyFill="1" applyBorder="1" applyAlignment="1">
      <alignment horizontal="center" vertical="center" wrapText="1"/>
    </xf>
    <xf numFmtId="3" fontId="9" fillId="2" borderId="0" xfId="0" applyNumberFormat="1" applyFont="1" applyFill="1" applyBorder="1" applyAlignment="1">
      <alignment vertical="center"/>
    </xf>
    <xf numFmtId="3" fontId="0" fillId="3" borderId="0" xfId="0" applyNumberFormat="1" applyFill="1" applyAlignment="1">
      <alignment vertical="center"/>
    </xf>
    <xf numFmtId="3" fontId="14" fillId="0" borderId="8" xfId="0" applyNumberFormat="1" applyFont="1" applyFill="1" applyBorder="1" applyAlignment="1">
      <alignment horizontal="right" vertical="center" wrapText="1"/>
    </xf>
    <xf numFmtId="3" fontId="12" fillId="0" borderId="8" xfId="0" applyNumberFormat="1" applyFont="1" applyFill="1" applyBorder="1" applyAlignment="1">
      <alignment horizontal="right"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49" fontId="13" fillId="0" borderId="0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Alignment="1">
      <alignment horizontal="center" vertical="center" wrapText="1"/>
    </xf>
    <xf numFmtId="49" fontId="5" fillId="0" borderId="0" xfId="0" applyNumberFormat="1" applyFont="1" applyFill="1" applyAlignment="1">
      <alignment horizontal="center" vertical="center"/>
    </xf>
    <xf numFmtId="49" fontId="16" fillId="0" borderId="0" xfId="0" applyNumberFormat="1" applyFont="1" applyFill="1" applyAlignment="1">
      <alignment horizontal="center" vertical="center" wrapText="1"/>
    </xf>
    <xf numFmtId="49" fontId="16" fillId="0" borderId="0" xfId="0" applyNumberFormat="1" applyFont="1" applyFill="1" applyAlignment="1">
      <alignment horizontal="center" vertical="center"/>
    </xf>
    <xf numFmtId="49" fontId="24" fillId="0" borderId="0" xfId="0" applyNumberFormat="1" applyFont="1" applyAlignment="1">
      <alignment horizontal="center" vertical="center" wrapText="1"/>
    </xf>
    <xf numFmtId="49" fontId="24" fillId="0" borderId="0" xfId="0" applyNumberFormat="1" applyFont="1" applyAlignment="1">
      <alignment horizontal="center" vertical="center"/>
    </xf>
    <xf numFmtId="49" fontId="3" fillId="0" borderId="22" xfId="0" applyNumberFormat="1" applyFont="1" applyBorder="1" applyAlignment="1">
      <alignment horizontal="left" vertical="center" wrapText="1"/>
    </xf>
    <xf numFmtId="49" fontId="13" fillId="0" borderId="22" xfId="0" applyNumberFormat="1" applyFont="1" applyBorder="1" applyAlignment="1">
      <alignment horizontal="left" vertical="center"/>
    </xf>
    <xf numFmtId="49" fontId="5" fillId="2" borderId="0" xfId="0" applyNumberFormat="1" applyFont="1" applyFill="1" applyAlignment="1">
      <alignment horizontal="center" vertical="center" wrapText="1"/>
    </xf>
    <xf numFmtId="49" fontId="5" fillId="2" borderId="0" xfId="0" applyNumberFormat="1" applyFont="1" applyFill="1" applyAlignment="1">
      <alignment horizontal="center" vertical="center"/>
    </xf>
    <xf numFmtId="49" fontId="3" fillId="2" borderId="22" xfId="0" applyNumberFormat="1" applyFont="1" applyFill="1" applyBorder="1" applyAlignment="1">
      <alignment horizontal="left" vertical="center" wrapText="1"/>
    </xf>
    <xf numFmtId="49" fontId="13" fillId="2" borderId="22" xfId="0" applyNumberFormat="1" applyFont="1" applyFill="1" applyBorder="1" applyAlignment="1">
      <alignment horizontal="left" vertical="center"/>
    </xf>
    <xf numFmtId="0" fontId="17" fillId="2" borderId="0" xfId="0" applyFont="1" applyFill="1" applyAlignment="1">
      <alignment horizontal="center" vertical="center"/>
    </xf>
    <xf numFmtId="0" fontId="8" fillId="0" borderId="41" xfId="0" applyFont="1" applyFill="1" applyBorder="1" applyAlignment="1">
      <alignment horizontal="left" vertical="center" wrapText="1"/>
    </xf>
    <xf numFmtId="0" fontId="0" fillId="2" borderId="0" xfId="0" applyFill="1" applyAlignment="1">
      <alignment vertical="center"/>
    </xf>
    <xf numFmtId="0" fontId="3" fillId="2" borderId="0" xfId="0" applyFont="1" applyFill="1" applyAlignment="1">
      <alignment vertical="center"/>
    </xf>
    <xf numFmtId="0" fontId="12" fillId="2" borderId="0" xfId="0" applyFont="1" applyFill="1" applyAlignment="1">
      <alignment horizontal="center" vertical="center"/>
    </xf>
    <xf numFmtId="0" fontId="1" fillId="2" borderId="22" xfId="0" applyFont="1" applyFill="1" applyBorder="1" applyAlignment="1">
      <alignment horizontal="left" vertical="center"/>
    </xf>
    <xf numFmtId="0" fontId="0" fillId="2" borderId="22" xfId="0" applyFill="1" applyBorder="1" applyAlignment="1">
      <alignment horizontal="left" vertical="center"/>
    </xf>
    <xf numFmtId="0" fontId="8" fillId="0" borderId="0" xfId="0" applyFont="1" applyFill="1" applyAlignment="1">
      <alignment horizontal="left" vertical="center"/>
    </xf>
    <xf numFmtId="0" fontId="0" fillId="0" borderId="0" xfId="0" applyAlignment="1">
      <alignment horizontal="center" vertical="center" wrapText="1"/>
    </xf>
    <xf numFmtId="49" fontId="26" fillId="0" borderId="22" xfId="0" applyNumberFormat="1" applyFont="1" applyFill="1" applyBorder="1" applyAlignment="1">
      <alignment horizontal="left" vertical="center" wrapText="1"/>
    </xf>
    <xf numFmtId="0" fontId="0" fillId="0" borderId="22" xfId="0" applyBorder="1" applyAlignment="1">
      <alignment horizontal="left" vertical="center" wrapText="1"/>
    </xf>
    <xf numFmtId="49" fontId="13" fillId="2" borderId="22" xfId="0" applyNumberFormat="1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/>
    </xf>
    <xf numFmtId="0" fontId="0" fillId="2" borderId="3" xfId="0" applyFill="1" applyBorder="1" applyAlignment="1">
      <alignment horizontal="left" vertical="center"/>
    </xf>
    <xf numFmtId="1" fontId="0" fillId="2" borderId="3" xfId="0" applyNumberFormat="1" applyFill="1" applyBorder="1" applyAlignment="1">
      <alignment horizontal="left" vertical="center"/>
    </xf>
    <xf numFmtId="0" fontId="9" fillId="2" borderId="4" xfId="0" applyFont="1" applyFill="1" applyBorder="1" applyAlignment="1">
      <alignment horizontal="left" vertical="center"/>
    </xf>
    <xf numFmtId="0" fontId="0" fillId="2" borderId="4" xfId="0" applyFill="1" applyBorder="1" applyAlignment="1">
      <alignment horizontal="left" vertical="center"/>
    </xf>
    <xf numFmtId="49" fontId="9" fillId="2" borderId="4" xfId="0" applyNumberFormat="1" applyFont="1" applyFill="1" applyBorder="1" applyAlignment="1">
      <alignment vertical="center"/>
    </xf>
    <xf numFmtId="0" fontId="0" fillId="2" borderId="4" xfId="0" applyFill="1" applyBorder="1" applyAlignment="1">
      <alignment vertical="center"/>
    </xf>
    <xf numFmtId="1" fontId="0" fillId="2" borderId="3" xfId="0" applyNumberFormat="1" applyFill="1" applyBorder="1" applyAlignment="1">
      <alignment vertical="center"/>
    </xf>
    <xf numFmtId="0" fontId="0" fillId="5" borderId="3" xfId="0" applyFill="1" applyBorder="1" applyAlignment="1">
      <alignment vertical="center"/>
    </xf>
    <xf numFmtId="49" fontId="9" fillId="2" borderId="42" xfId="0" applyNumberFormat="1" applyFont="1" applyFill="1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1" fontId="0" fillId="2" borderId="29" xfId="0" applyNumberFormat="1" applyFill="1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1" fontId="0" fillId="2" borderId="3" xfId="0" applyNumberFormat="1" applyFill="1" applyBorder="1" applyAlignment="1">
      <alignment horizontal="right" vertical="center"/>
    </xf>
    <xf numFmtId="0" fontId="0" fillId="2" borderId="3" xfId="0" applyFill="1" applyBorder="1" applyAlignment="1">
      <alignment horizontal="right" vertical="center"/>
    </xf>
    <xf numFmtId="164" fontId="5" fillId="2" borderId="0" xfId="0" applyNumberFormat="1" applyFont="1" applyFill="1" applyAlignment="1">
      <alignment horizontal="center" vertical="center" wrapText="1"/>
    </xf>
    <xf numFmtId="49" fontId="3" fillId="2" borderId="0" xfId="0" applyNumberFormat="1" applyFont="1" applyFill="1" applyBorder="1" applyAlignment="1">
      <alignment horizontal="left" vertical="center" wrapText="1"/>
    </xf>
    <xf numFmtId="49" fontId="13" fillId="2" borderId="0" xfId="0" applyNumberFormat="1" applyFont="1" applyFill="1" applyBorder="1" applyAlignment="1">
      <alignment horizontal="left" vertical="center" wrapText="1"/>
    </xf>
    <xf numFmtId="49" fontId="11" fillId="2" borderId="10" xfId="0" applyNumberFormat="1" applyFont="1" applyFill="1" applyBorder="1" applyAlignment="1">
      <alignment vertical="center" wrapText="1"/>
    </xf>
    <xf numFmtId="0" fontId="0" fillId="2" borderId="4" xfId="0" applyFill="1" applyBorder="1" applyAlignment="1">
      <alignment vertical="center" wrapText="1"/>
    </xf>
    <xf numFmtId="1" fontId="0" fillId="2" borderId="6" xfId="0" applyNumberFormat="1" applyFill="1" applyBorder="1" applyAlignment="1">
      <alignment vertical="center"/>
    </xf>
    <xf numFmtId="49" fontId="11" fillId="2" borderId="4" xfId="0" applyNumberFormat="1" applyFont="1" applyFill="1" applyBorder="1" applyAlignment="1">
      <alignment vertical="center" wrapText="1"/>
    </xf>
    <xf numFmtId="49" fontId="11" fillId="2" borderId="43" xfId="0" applyNumberFormat="1" applyFont="1" applyFill="1" applyBorder="1" applyAlignment="1">
      <alignment vertical="center" wrapText="1"/>
    </xf>
    <xf numFmtId="0" fontId="0" fillId="2" borderId="10" xfId="0" applyFill="1" applyBorder="1" applyAlignment="1">
      <alignment vertical="center" wrapText="1"/>
    </xf>
    <xf numFmtId="1" fontId="0" fillId="2" borderId="29" xfId="0" applyNumberFormat="1" applyFill="1" applyBorder="1" applyAlignment="1">
      <alignment vertical="center"/>
    </xf>
    <xf numFmtId="0" fontId="0" fillId="2" borderId="6" xfId="0" applyFill="1" applyBorder="1" applyAlignment="1">
      <alignment vertical="center"/>
    </xf>
    <xf numFmtId="1" fontId="0" fillId="2" borderId="6" xfId="0" applyNumberFormat="1" applyFill="1" applyBorder="1" applyAlignment="1">
      <alignment horizontal="right" vertical="center"/>
    </xf>
    <xf numFmtId="1" fontId="0" fillId="2" borderId="29" xfId="0" applyNumberFormat="1" applyFill="1" applyBorder="1" applyAlignment="1">
      <alignment horizontal="right" vertical="center"/>
    </xf>
    <xf numFmtId="0" fontId="0" fillId="2" borderId="6" xfId="0" applyFill="1" applyBorder="1" applyAlignment="1">
      <alignment horizontal="right" vertical="center"/>
    </xf>
    <xf numFmtId="0" fontId="0" fillId="0" borderId="16" xfId="0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49" fontId="21" fillId="2" borderId="0" xfId="0" applyNumberFormat="1" applyFont="1" applyFill="1" applyBorder="1" applyAlignment="1">
      <alignment horizontal="center" vertical="center" wrapText="1"/>
    </xf>
    <xf numFmtId="0" fontId="22" fillId="2" borderId="0" xfId="0" applyFont="1" applyFill="1" applyBorder="1" applyAlignment="1"/>
    <xf numFmtId="0" fontId="9" fillId="2" borderId="22" xfId="0" applyFont="1" applyFill="1" applyBorder="1" applyAlignment="1">
      <alignment horizontal="left"/>
    </xf>
    <xf numFmtId="0" fontId="0" fillId="2" borderId="22" xfId="0" applyFill="1" applyBorder="1" applyAlignment="1">
      <alignment horizontal="left"/>
    </xf>
    <xf numFmtId="0" fontId="9" fillId="2" borderId="1" xfId="0" applyFont="1" applyFill="1" applyBorder="1" applyAlignment="1">
      <alignment horizontal="left" vertical="center"/>
    </xf>
    <xf numFmtId="0" fontId="0" fillId="2" borderId="43" xfId="0" applyFill="1" applyBorder="1" applyAlignment="1">
      <alignment horizontal="left" vertical="center"/>
    </xf>
    <xf numFmtId="1" fontId="0" fillId="2" borderId="2" xfId="0" applyNumberFormat="1" applyFill="1" applyBorder="1" applyAlignment="1">
      <alignment vertical="center"/>
    </xf>
    <xf numFmtId="0" fontId="0" fillId="2" borderId="29" xfId="0" applyFill="1" applyBorder="1" applyAlignment="1">
      <alignment vertical="center"/>
    </xf>
    <xf numFmtId="1" fontId="0" fillId="2" borderId="33" xfId="0" applyNumberFormat="1" applyFill="1" applyBorder="1" applyAlignment="1">
      <alignment vertical="center"/>
    </xf>
    <xf numFmtId="0" fontId="0" fillId="2" borderId="30" xfId="0" applyFill="1" applyBorder="1" applyAlignment="1">
      <alignment vertical="center"/>
    </xf>
    <xf numFmtId="0" fontId="0" fillId="2" borderId="42" xfId="0" applyFill="1" applyBorder="1" applyAlignment="1">
      <alignment vertical="center"/>
    </xf>
    <xf numFmtId="49" fontId="11" fillId="2" borderId="37" xfId="0" applyNumberFormat="1" applyFont="1" applyFill="1" applyBorder="1" applyAlignment="1">
      <alignment vertical="center" wrapText="1"/>
    </xf>
    <xf numFmtId="0" fontId="0" fillId="2" borderId="34" xfId="0" applyFill="1" applyBorder="1" applyAlignment="1">
      <alignment vertical="center" wrapText="1"/>
    </xf>
    <xf numFmtId="1" fontId="0" fillId="2" borderId="15" xfId="0" applyNumberFormat="1" applyFill="1" applyBorder="1" applyAlignment="1">
      <alignment vertical="center"/>
    </xf>
    <xf numFmtId="0" fontId="0" fillId="2" borderId="36" xfId="0" applyFill="1" applyBorder="1" applyAlignment="1">
      <alignment vertical="center"/>
    </xf>
    <xf numFmtId="1" fontId="0" fillId="2" borderId="38" xfId="0" applyNumberFormat="1" applyFill="1" applyBorder="1" applyAlignment="1">
      <alignment vertical="center"/>
    </xf>
    <xf numFmtId="0" fontId="0" fillId="2" borderId="35" xfId="0" applyFill="1" applyBorder="1" applyAlignment="1">
      <alignment vertical="center"/>
    </xf>
    <xf numFmtId="0" fontId="0" fillId="2" borderId="27" xfId="0" applyFill="1" applyBorder="1" applyAlignment="1">
      <alignment vertical="center" wrapText="1"/>
    </xf>
    <xf numFmtId="0" fontId="0" fillId="2" borderId="16" xfId="0" applyFill="1" applyBorder="1" applyAlignment="1">
      <alignment vertical="center"/>
    </xf>
    <xf numFmtId="49" fontId="9" fillId="2" borderId="37" xfId="0" applyNumberFormat="1" applyFont="1" applyFill="1" applyBorder="1" applyAlignment="1">
      <alignment horizontal="left" vertical="center"/>
    </xf>
    <xf numFmtId="49" fontId="9" fillId="2" borderId="27" xfId="0" applyNumberFormat="1" applyFont="1" applyFill="1" applyBorder="1" applyAlignment="1">
      <alignment horizontal="left" vertical="center"/>
    </xf>
    <xf numFmtId="49" fontId="9" fillId="2" borderId="34" xfId="0" applyNumberFormat="1" applyFont="1" applyFill="1" applyBorder="1" applyAlignment="1">
      <alignment horizontal="left" vertical="center"/>
    </xf>
    <xf numFmtId="1" fontId="0" fillId="2" borderId="15" xfId="0" applyNumberFormat="1" applyFill="1" applyBorder="1" applyAlignment="1">
      <alignment horizontal="left" vertical="center"/>
    </xf>
    <xf numFmtId="1" fontId="0" fillId="2" borderId="16" xfId="0" applyNumberFormat="1" applyFill="1" applyBorder="1" applyAlignment="1">
      <alignment horizontal="left" vertical="center"/>
    </xf>
    <xf numFmtId="1" fontId="0" fillId="2" borderId="36" xfId="0" applyNumberFormat="1" applyFill="1" applyBorder="1" applyAlignment="1">
      <alignment horizontal="left" vertical="center"/>
    </xf>
    <xf numFmtId="1" fontId="0" fillId="2" borderId="15" xfId="0" applyNumberFormat="1" applyFill="1" applyBorder="1" applyAlignment="1">
      <alignment horizontal="right" vertical="center"/>
    </xf>
    <xf numFmtId="1" fontId="0" fillId="2" borderId="16" xfId="0" applyNumberFormat="1" applyFill="1" applyBorder="1" applyAlignment="1">
      <alignment horizontal="right" vertical="center"/>
    </xf>
    <xf numFmtId="1" fontId="0" fillId="2" borderId="36" xfId="0" applyNumberFormat="1" applyFill="1" applyBorder="1" applyAlignment="1">
      <alignment horizontal="right" vertical="center"/>
    </xf>
    <xf numFmtId="49" fontId="9" fillId="2" borderId="1" xfId="0" applyNumberFormat="1" applyFont="1" applyFill="1" applyBorder="1" applyAlignment="1">
      <alignment vertical="center"/>
    </xf>
    <xf numFmtId="0" fontId="0" fillId="2" borderId="5" xfId="0" applyFill="1" applyBorder="1" applyAlignment="1">
      <alignment vertical="center"/>
    </xf>
    <xf numFmtId="0" fontId="0" fillId="2" borderId="9" xfId="0" applyFill="1" applyBorder="1" applyAlignment="1">
      <alignment vertical="center"/>
    </xf>
    <xf numFmtId="1" fontId="0" fillId="2" borderId="30" xfId="0" applyNumberFormat="1" applyFill="1" applyBorder="1" applyAlignment="1">
      <alignment vertical="center"/>
    </xf>
    <xf numFmtId="0" fontId="0" fillId="2" borderId="32" xfId="0" applyFill="1" applyBorder="1" applyAlignment="1">
      <alignment vertical="center"/>
    </xf>
    <xf numFmtId="0" fontId="0" fillId="2" borderId="5" xfId="0" applyFill="1" applyBorder="1" applyAlignment="1">
      <alignment horizontal="left" vertical="center"/>
    </xf>
    <xf numFmtId="49" fontId="9" fillId="2" borderId="37" xfId="0" applyNumberFormat="1" applyFont="1" applyFill="1" applyBorder="1" applyAlignment="1">
      <alignment vertical="center"/>
    </xf>
    <xf numFmtId="0" fontId="0" fillId="2" borderId="34" xfId="0" applyFill="1" applyBorder="1" applyAlignment="1">
      <alignment vertical="center"/>
    </xf>
    <xf numFmtId="49" fontId="11" fillId="2" borderId="1" xfId="0" applyNumberFormat="1" applyFont="1" applyFill="1" applyBorder="1" applyAlignment="1">
      <alignment vertical="center" wrapText="1"/>
    </xf>
    <xf numFmtId="0" fontId="0" fillId="2" borderId="5" xfId="0" applyFill="1" applyBorder="1" applyAlignment="1">
      <alignment vertical="center" wrapText="1"/>
    </xf>
    <xf numFmtId="0" fontId="0" fillId="2" borderId="17" xfId="0" applyFill="1" applyBorder="1" applyAlignment="1">
      <alignment vertical="center"/>
    </xf>
    <xf numFmtId="49" fontId="11" fillId="2" borderId="5" xfId="0" applyNumberFormat="1" applyFont="1" applyFill="1" applyBorder="1" applyAlignment="1">
      <alignment vertical="center" wrapText="1"/>
    </xf>
    <xf numFmtId="1" fontId="0" fillId="2" borderId="9" xfId="0" applyNumberFormat="1" applyFill="1" applyBorder="1" applyAlignment="1">
      <alignment vertical="center"/>
    </xf>
    <xf numFmtId="1" fontId="0" fillId="2" borderId="32" xfId="0" applyNumberFormat="1" applyFill="1" applyBorder="1" applyAlignment="1">
      <alignment vertic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0</xdr:row>
      <xdr:rowOff>47625</xdr:rowOff>
    </xdr:from>
    <xdr:to>
      <xdr:col>1</xdr:col>
      <xdr:colOff>942975</xdr:colOff>
      <xdr:row>1</xdr:row>
      <xdr:rowOff>381000</xdr:rowOff>
    </xdr:to>
    <xdr:pic>
      <xdr:nvPicPr>
        <xdr:cNvPr id="1203" name="Picture 1" descr="tszolg2embléma">
          <a:extLst>
            <a:ext uri="{FF2B5EF4-FFF2-40B4-BE49-F238E27FC236}">
              <a16:creationId xmlns:a16="http://schemas.microsoft.com/office/drawing/2014/main" id="{00000000-0008-0000-0000-0000B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47625"/>
          <a:ext cx="1152525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38100</xdr:rowOff>
    </xdr:from>
    <xdr:to>
      <xdr:col>1</xdr:col>
      <xdr:colOff>171450</xdr:colOff>
      <xdr:row>0</xdr:row>
      <xdr:rowOff>542925</xdr:rowOff>
    </xdr:to>
    <xdr:pic>
      <xdr:nvPicPr>
        <xdr:cNvPr id="10433" name="Picture 1" descr="tszolg2embléma">
          <a:extLst>
            <a:ext uri="{FF2B5EF4-FFF2-40B4-BE49-F238E27FC236}">
              <a16:creationId xmlns:a16="http://schemas.microsoft.com/office/drawing/2014/main" id="{00000000-0008-0000-0900-0000C12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38100"/>
          <a:ext cx="790575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38100</xdr:rowOff>
    </xdr:from>
    <xdr:to>
      <xdr:col>1</xdr:col>
      <xdr:colOff>161925</xdr:colOff>
      <xdr:row>1</xdr:row>
      <xdr:rowOff>28575</xdr:rowOff>
    </xdr:to>
    <xdr:pic>
      <xdr:nvPicPr>
        <xdr:cNvPr id="11443" name="Picture 1" descr="tszolg2embléma">
          <a:extLst>
            <a:ext uri="{FF2B5EF4-FFF2-40B4-BE49-F238E27FC236}">
              <a16:creationId xmlns:a16="http://schemas.microsoft.com/office/drawing/2014/main" id="{00000000-0008-0000-0A00-0000B32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38100"/>
          <a:ext cx="790575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38100</xdr:rowOff>
    </xdr:from>
    <xdr:to>
      <xdr:col>1</xdr:col>
      <xdr:colOff>476250</xdr:colOff>
      <xdr:row>1</xdr:row>
      <xdr:rowOff>114300</xdr:rowOff>
    </xdr:to>
    <xdr:pic>
      <xdr:nvPicPr>
        <xdr:cNvPr id="2227" name="Picture 1" descr="tszolg2embléma">
          <a:extLst>
            <a:ext uri="{FF2B5EF4-FFF2-40B4-BE49-F238E27FC236}">
              <a16:creationId xmlns:a16="http://schemas.microsoft.com/office/drawing/2014/main" id="{00000000-0008-0000-0100-0000B3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38100"/>
          <a:ext cx="790575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38100</xdr:rowOff>
    </xdr:from>
    <xdr:to>
      <xdr:col>1</xdr:col>
      <xdr:colOff>476250</xdr:colOff>
      <xdr:row>0</xdr:row>
      <xdr:rowOff>542925</xdr:rowOff>
    </xdr:to>
    <xdr:pic>
      <xdr:nvPicPr>
        <xdr:cNvPr id="3251" name="Picture 1" descr="tszolg2embléma">
          <a:extLst>
            <a:ext uri="{FF2B5EF4-FFF2-40B4-BE49-F238E27FC236}">
              <a16:creationId xmlns:a16="http://schemas.microsoft.com/office/drawing/2014/main" id="{00000000-0008-0000-0200-0000B3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38100"/>
          <a:ext cx="790575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38100</xdr:rowOff>
    </xdr:from>
    <xdr:to>
      <xdr:col>0</xdr:col>
      <xdr:colOff>847725</xdr:colOff>
      <xdr:row>0</xdr:row>
      <xdr:rowOff>533400</xdr:rowOff>
    </xdr:to>
    <xdr:pic>
      <xdr:nvPicPr>
        <xdr:cNvPr id="4275" name="Picture 1" descr="tszolg2embléma">
          <a:extLst>
            <a:ext uri="{FF2B5EF4-FFF2-40B4-BE49-F238E27FC236}">
              <a16:creationId xmlns:a16="http://schemas.microsoft.com/office/drawing/2014/main" id="{00000000-0008-0000-0300-0000B3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38100"/>
          <a:ext cx="79057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38100</xdr:rowOff>
    </xdr:from>
    <xdr:to>
      <xdr:col>0</xdr:col>
      <xdr:colOff>847725</xdr:colOff>
      <xdr:row>0</xdr:row>
      <xdr:rowOff>514350</xdr:rowOff>
    </xdr:to>
    <xdr:pic>
      <xdr:nvPicPr>
        <xdr:cNvPr id="5299" name="Picture 1" descr="tszolg2embléma">
          <a:extLst>
            <a:ext uri="{FF2B5EF4-FFF2-40B4-BE49-F238E27FC236}">
              <a16:creationId xmlns:a16="http://schemas.microsoft.com/office/drawing/2014/main" id="{00000000-0008-0000-0400-0000B3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38100"/>
          <a:ext cx="79057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38100</xdr:rowOff>
    </xdr:from>
    <xdr:to>
      <xdr:col>0</xdr:col>
      <xdr:colOff>847725</xdr:colOff>
      <xdr:row>0</xdr:row>
      <xdr:rowOff>542925</xdr:rowOff>
    </xdr:to>
    <xdr:pic>
      <xdr:nvPicPr>
        <xdr:cNvPr id="6323" name="Picture 1" descr="tszolg2embléma">
          <a:extLst>
            <a:ext uri="{FF2B5EF4-FFF2-40B4-BE49-F238E27FC236}">
              <a16:creationId xmlns:a16="http://schemas.microsoft.com/office/drawing/2014/main" id="{00000000-0008-0000-0500-0000B3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38100"/>
          <a:ext cx="790575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38100</xdr:rowOff>
    </xdr:from>
    <xdr:to>
      <xdr:col>0</xdr:col>
      <xdr:colOff>847725</xdr:colOff>
      <xdr:row>0</xdr:row>
      <xdr:rowOff>542925</xdr:rowOff>
    </xdr:to>
    <xdr:pic>
      <xdr:nvPicPr>
        <xdr:cNvPr id="7347" name="Picture 1" descr="tszolg2embléma">
          <a:extLst>
            <a:ext uri="{FF2B5EF4-FFF2-40B4-BE49-F238E27FC236}">
              <a16:creationId xmlns:a16="http://schemas.microsoft.com/office/drawing/2014/main" id="{00000000-0008-0000-0600-0000B31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38100"/>
          <a:ext cx="790575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38100</xdr:rowOff>
    </xdr:from>
    <xdr:to>
      <xdr:col>1</xdr:col>
      <xdr:colOff>666750</xdr:colOff>
      <xdr:row>0</xdr:row>
      <xdr:rowOff>504825</xdr:rowOff>
    </xdr:to>
    <xdr:pic>
      <xdr:nvPicPr>
        <xdr:cNvPr id="8375" name="Picture 1" descr="tszolg2embléma">
          <a:extLst>
            <a:ext uri="{FF2B5EF4-FFF2-40B4-BE49-F238E27FC236}">
              <a16:creationId xmlns:a16="http://schemas.microsoft.com/office/drawing/2014/main" id="{00000000-0008-0000-0700-0000B72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38100"/>
          <a:ext cx="1428750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38100</xdr:rowOff>
    </xdr:from>
    <xdr:to>
      <xdr:col>0</xdr:col>
      <xdr:colOff>847725</xdr:colOff>
      <xdr:row>0</xdr:row>
      <xdr:rowOff>542925</xdr:rowOff>
    </xdr:to>
    <xdr:pic>
      <xdr:nvPicPr>
        <xdr:cNvPr id="9396" name="Picture 1" descr="tszolg2embléma">
          <a:extLst>
            <a:ext uri="{FF2B5EF4-FFF2-40B4-BE49-F238E27FC236}">
              <a16:creationId xmlns:a16="http://schemas.microsoft.com/office/drawing/2014/main" id="{00000000-0008-0000-0800-0000B42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38100"/>
          <a:ext cx="790575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23"/>
  <sheetViews>
    <sheetView tabSelected="1" view="pageBreakPreview" workbookViewId="0">
      <selection activeCell="L20" sqref="L20"/>
    </sheetView>
  </sheetViews>
  <sheetFormatPr defaultRowHeight="12.75" x14ac:dyDescent="0.2"/>
  <cols>
    <col min="1" max="1" width="4.140625" style="7" customWidth="1"/>
    <col min="2" max="2" width="51.140625" style="8" customWidth="1"/>
    <col min="3" max="3" width="9.140625" style="9"/>
    <col min="4" max="5" width="14.42578125" style="10" customWidth="1"/>
    <col min="6" max="16384" width="9.140625" style="1"/>
  </cols>
  <sheetData>
    <row r="1" spans="1:6" ht="30.75" customHeight="1" x14ac:dyDescent="0.2">
      <c r="A1" s="392" t="s">
        <v>344</v>
      </c>
      <c r="B1" s="393"/>
      <c r="C1" s="393"/>
      <c r="D1" s="393"/>
      <c r="E1" s="393"/>
    </row>
    <row r="2" spans="1:6" ht="33" customHeight="1" x14ac:dyDescent="0.2">
      <c r="A2" s="390" t="s">
        <v>345</v>
      </c>
      <c r="B2" s="391"/>
      <c r="C2" s="391"/>
      <c r="D2" s="391"/>
      <c r="E2" s="391"/>
    </row>
    <row r="3" spans="1:6" ht="36" customHeight="1" thickBot="1" x14ac:dyDescent="0.25">
      <c r="A3" s="388" t="s">
        <v>514</v>
      </c>
      <c r="B3" s="389"/>
      <c r="C3" s="389"/>
      <c r="D3" s="389"/>
      <c r="E3" s="389"/>
    </row>
    <row r="4" spans="1:6" s="4" customFormat="1" ht="32.25" customHeight="1" x14ac:dyDescent="0.2">
      <c r="A4" s="284" t="s">
        <v>0</v>
      </c>
      <c r="B4" s="285" t="s">
        <v>1</v>
      </c>
      <c r="C4" s="285" t="s">
        <v>2</v>
      </c>
      <c r="D4" s="286" t="s">
        <v>509</v>
      </c>
      <c r="E4" s="286" t="s">
        <v>513</v>
      </c>
    </row>
    <row r="5" spans="1:6" ht="27.95" customHeight="1" x14ac:dyDescent="0.2">
      <c r="A5" s="287" t="s">
        <v>3</v>
      </c>
      <c r="B5" s="171" t="s">
        <v>4</v>
      </c>
      <c r="C5" s="172" t="s">
        <v>5</v>
      </c>
      <c r="D5" s="288">
        <v>4.26</v>
      </c>
      <c r="E5" s="288">
        <v>6.53</v>
      </c>
    </row>
    <row r="6" spans="1:6" ht="27.95" customHeight="1" x14ac:dyDescent="0.2">
      <c r="A6" s="287" t="s">
        <v>6</v>
      </c>
      <c r="B6" s="171" t="s">
        <v>7</v>
      </c>
      <c r="C6" s="172" t="s">
        <v>8</v>
      </c>
      <c r="D6" s="289">
        <v>124914</v>
      </c>
      <c r="E6" s="289">
        <v>120937</v>
      </c>
    </row>
    <row r="7" spans="1:6" ht="32.25" customHeight="1" x14ac:dyDescent="0.2">
      <c r="A7" s="287" t="s">
        <v>9</v>
      </c>
      <c r="B7" s="171" t="s">
        <v>10</v>
      </c>
      <c r="C7" s="172" t="s">
        <v>8</v>
      </c>
      <c r="D7" s="289">
        <v>41334</v>
      </c>
      <c r="E7" s="289">
        <v>41583</v>
      </c>
      <c r="F7" s="111"/>
    </row>
    <row r="8" spans="1:6" ht="27.95" customHeight="1" x14ac:dyDescent="0.2">
      <c r="A8" s="287" t="s">
        <v>11</v>
      </c>
      <c r="B8" s="171" t="s">
        <v>12</v>
      </c>
      <c r="C8" s="172" t="s">
        <v>8</v>
      </c>
      <c r="D8" s="289">
        <v>42937</v>
      </c>
      <c r="E8" s="289">
        <v>41180</v>
      </c>
    </row>
    <row r="9" spans="1:6" ht="27.95" customHeight="1" x14ac:dyDescent="0.2">
      <c r="A9" s="287" t="s">
        <v>13</v>
      </c>
      <c r="B9" s="171" t="s">
        <v>14</v>
      </c>
      <c r="C9" s="172" t="s">
        <v>15</v>
      </c>
      <c r="D9" s="289">
        <v>0</v>
      </c>
      <c r="E9" s="289">
        <v>0</v>
      </c>
    </row>
    <row r="10" spans="1:6" ht="38.25" customHeight="1" x14ac:dyDescent="0.2">
      <c r="A10" s="287" t="s">
        <v>16</v>
      </c>
      <c r="B10" s="171" t="s">
        <v>17</v>
      </c>
      <c r="C10" s="172" t="s">
        <v>347</v>
      </c>
      <c r="D10" s="290">
        <v>7.2707974925806204E-2</v>
      </c>
      <c r="E10" s="290">
        <v>6.7379999999999995E-2</v>
      </c>
    </row>
    <row r="11" spans="1:6" ht="36" customHeight="1" x14ac:dyDescent="0.2">
      <c r="A11" s="287" t="s">
        <v>18</v>
      </c>
      <c r="B11" s="171" t="s">
        <v>19</v>
      </c>
      <c r="C11" s="172" t="s">
        <v>347</v>
      </c>
      <c r="D11" s="290">
        <v>0.2636926127837701</v>
      </c>
      <c r="E11" s="290">
        <v>0.24231</v>
      </c>
    </row>
    <row r="12" spans="1:6" ht="27.95" customHeight="1" x14ac:dyDescent="0.2">
      <c r="A12" s="287" t="s">
        <v>20</v>
      </c>
      <c r="B12" s="171" t="s">
        <v>351</v>
      </c>
      <c r="C12" s="172" t="s">
        <v>21</v>
      </c>
      <c r="D12" s="289">
        <v>184577</v>
      </c>
      <c r="E12" s="289">
        <v>185956</v>
      </c>
    </row>
    <row r="13" spans="1:6" ht="27.95" customHeight="1" x14ac:dyDescent="0.2">
      <c r="A13" s="287" t="s">
        <v>22</v>
      </c>
      <c r="B13" s="171" t="s">
        <v>23</v>
      </c>
      <c r="C13" s="172" t="s">
        <v>21</v>
      </c>
      <c r="D13" s="289">
        <v>281015</v>
      </c>
      <c r="E13" s="289">
        <v>338268</v>
      </c>
    </row>
    <row r="14" spans="1:6" ht="36.75" customHeight="1" x14ac:dyDescent="0.2">
      <c r="A14" s="287" t="s">
        <v>24</v>
      </c>
      <c r="B14" s="171" t="s">
        <v>25</v>
      </c>
      <c r="C14" s="172" t="s">
        <v>21</v>
      </c>
      <c r="D14" s="289">
        <v>123111</v>
      </c>
      <c r="E14" s="289">
        <v>120756</v>
      </c>
    </row>
    <row r="15" spans="1:6" ht="27.95" customHeight="1" x14ac:dyDescent="0.2">
      <c r="A15" s="287" t="s">
        <v>26</v>
      </c>
      <c r="B15" s="171" t="s">
        <v>352</v>
      </c>
      <c r="C15" s="172" t="s">
        <v>21</v>
      </c>
      <c r="D15" s="289">
        <v>115770</v>
      </c>
      <c r="E15" s="289">
        <f>25115+94306</f>
        <v>119421</v>
      </c>
    </row>
    <row r="16" spans="1:6" ht="27.95" customHeight="1" x14ac:dyDescent="0.2">
      <c r="A16" s="287" t="s">
        <v>27</v>
      </c>
      <c r="B16" s="171" t="s">
        <v>28</v>
      </c>
      <c r="C16" s="172" t="s">
        <v>21</v>
      </c>
      <c r="D16" s="289">
        <v>165720</v>
      </c>
      <c r="E16" s="289">
        <v>155283</v>
      </c>
    </row>
    <row r="17" spans="1:5" ht="27.95" customHeight="1" x14ac:dyDescent="0.2">
      <c r="A17" s="287" t="s">
        <v>29</v>
      </c>
      <c r="B17" s="171" t="s">
        <v>30</v>
      </c>
      <c r="C17" s="172" t="s">
        <v>21</v>
      </c>
      <c r="D17" s="289" t="s">
        <v>341</v>
      </c>
      <c r="E17" s="289" t="s">
        <v>341</v>
      </c>
    </row>
    <row r="18" spans="1:5" ht="27.95" customHeight="1" x14ac:dyDescent="0.2">
      <c r="A18" s="287" t="s">
        <v>31</v>
      </c>
      <c r="B18" s="171" t="s">
        <v>32</v>
      </c>
      <c r="C18" s="172" t="s">
        <v>21</v>
      </c>
      <c r="D18" s="289" t="s">
        <v>341</v>
      </c>
      <c r="E18" s="289" t="s">
        <v>341</v>
      </c>
    </row>
    <row r="19" spans="1:5" ht="27.95" customHeight="1" x14ac:dyDescent="0.2">
      <c r="A19" s="287" t="s">
        <v>33</v>
      </c>
      <c r="B19" s="171" t="s">
        <v>34</v>
      </c>
      <c r="C19" s="172" t="s">
        <v>21</v>
      </c>
      <c r="D19" s="289">
        <v>461464</v>
      </c>
      <c r="E19" s="289">
        <v>562050</v>
      </c>
    </row>
    <row r="20" spans="1:5" ht="27.95" customHeight="1" x14ac:dyDescent="0.2">
      <c r="A20" s="287" t="s">
        <v>35</v>
      </c>
      <c r="B20" s="171" t="s">
        <v>36</v>
      </c>
      <c r="C20" s="172" t="s">
        <v>21</v>
      </c>
      <c r="D20" s="289" t="s">
        <v>341</v>
      </c>
      <c r="E20" s="289" t="s">
        <v>341</v>
      </c>
    </row>
    <row r="21" spans="1:5" ht="27.95" customHeight="1" x14ac:dyDescent="0.2">
      <c r="A21" s="287" t="s">
        <v>37</v>
      </c>
      <c r="B21" s="171" t="s">
        <v>38</v>
      </c>
      <c r="C21" s="172" t="s">
        <v>21</v>
      </c>
      <c r="D21" s="289" t="s">
        <v>341</v>
      </c>
      <c r="E21" s="289" t="s">
        <v>341</v>
      </c>
    </row>
    <row r="22" spans="1:5" ht="27.95" customHeight="1" x14ac:dyDescent="0.2">
      <c r="A22" s="287" t="s">
        <v>39</v>
      </c>
      <c r="B22" s="171" t="s">
        <v>40</v>
      </c>
      <c r="C22" s="172" t="s">
        <v>21</v>
      </c>
      <c r="D22" s="289">
        <v>108166</v>
      </c>
      <c r="E22" s="289">
        <v>108885</v>
      </c>
    </row>
    <row r="23" spans="1:5" ht="27.95" customHeight="1" thickBot="1" x14ac:dyDescent="0.25">
      <c r="A23" s="291" t="s">
        <v>41</v>
      </c>
      <c r="B23" s="177" t="s">
        <v>42</v>
      </c>
      <c r="C23" s="178" t="s">
        <v>21</v>
      </c>
      <c r="D23" s="292">
        <v>1439823</v>
      </c>
      <c r="E23" s="292">
        <f>SUM(E12:E22)</f>
        <v>1590619</v>
      </c>
    </row>
  </sheetData>
  <mergeCells count="3">
    <mergeCell ref="A3:E3"/>
    <mergeCell ref="A2:E2"/>
    <mergeCell ref="A1:E1"/>
  </mergeCells>
  <phoneticPr fontId="6" type="noConversion"/>
  <printOptions horizontalCentered="1"/>
  <pageMargins left="0.55118110236220474" right="0.43307086614173229" top="0.59055118110236227" bottom="0.70866141732283472" header="0.51181102362204722" footer="0.51181102362204722"/>
  <pageSetup paperSize="9" orientation="portrait" horizontalDpi="300" verticalDpi="3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N137"/>
  <sheetViews>
    <sheetView view="pageBreakPreview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J135" sqref="J135"/>
    </sheetView>
  </sheetViews>
  <sheetFormatPr defaultRowHeight="12.75" x14ac:dyDescent="0.2"/>
  <cols>
    <col min="1" max="1" width="10.140625" style="32" customWidth="1"/>
    <col min="2" max="2" width="10.140625" style="31" customWidth="1"/>
    <col min="3" max="3" width="16.28515625" style="31" customWidth="1"/>
    <col min="4" max="4" width="20.5703125" style="31" customWidth="1"/>
    <col min="5" max="5" width="13.7109375" style="217" customWidth="1"/>
    <col min="6" max="6" width="13.85546875" style="221" customWidth="1"/>
    <col min="7" max="7" width="12.28515625" style="221" customWidth="1"/>
    <col min="8" max="8" width="20.7109375" style="35" customWidth="1"/>
    <col min="9" max="9" width="13.85546875" style="31" customWidth="1"/>
    <col min="10" max="10" width="14.140625" style="32" customWidth="1"/>
    <col min="11" max="16384" width="9.140625" style="31"/>
  </cols>
  <sheetData>
    <row r="1" spans="1:11" ht="43.5" customHeight="1" x14ac:dyDescent="0.2">
      <c r="A1" s="429" t="s">
        <v>310</v>
      </c>
      <c r="B1" s="429"/>
      <c r="C1" s="429"/>
      <c r="D1" s="429"/>
      <c r="E1" s="429"/>
      <c r="F1" s="429"/>
      <c r="G1" s="429"/>
      <c r="H1" s="429"/>
      <c r="I1" s="429"/>
      <c r="J1" s="429"/>
    </row>
    <row r="2" spans="1:11" s="65" customFormat="1" ht="19.5" customHeight="1" thickBot="1" x14ac:dyDescent="0.25">
      <c r="A2" s="430" t="s">
        <v>521</v>
      </c>
      <c r="B2" s="431"/>
      <c r="C2" s="431"/>
      <c r="D2" s="431"/>
      <c r="E2" s="431"/>
      <c r="F2" s="431"/>
      <c r="G2" s="431"/>
      <c r="H2" s="431"/>
      <c r="I2" s="431"/>
      <c r="J2" s="431"/>
    </row>
    <row r="3" spans="1:11" s="93" customFormat="1" ht="84.75" customHeight="1" thickBot="1" x14ac:dyDescent="0.25">
      <c r="A3" s="254" t="s">
        <v>311</v>
      </c>
      <c r="B3" s="188" t="s">
        <v>311</v>
      </c>
      <c r="C3" s="188" t="s">
        <v>312</v>
      </c>
      <c r="D3" s="188" t="s">
        <v>372</v>
      </c>
      <c r="E3" s="188" t="s">
        <v>484</v>
      </c>
      <c r="F3" s="188" t="s">
        <v>485</v>
      </c>
      <c r="G3" s="188" t="s">
        <v>313</v>
      </c>
      <c r="H3" s="257" t="s">
        <v>321</v>
      </c>
      <c r="I3" s="188" t="s">
        <v>319</v>
      </c>
      <c r="J3" s="191" t="s">
        <v>320</v>
      </c>
    </row>
    <row r="4" spans="1:11" x14ac:dyDescent="0.2">
      <c r="A4" s="432" t="s">
        <v>133</v>
      </c>
      <c r="B4" s="434" t="s">
        <v>224</v>
      </c>
      <c r="C4" s="17" t="s">
        <v>221</v>
      </c>
      <c r="D4" s="17" t="s">
        <v>446</v>
      </c>
      <c r="E4" s="440">
        <v>1486</v>
      </c>
      <c r="F4" s="218">
        <v>789</v>
      </c>
      <c r="G4" s="218">
        <v>7700</v>
      </c>
      <c r="H4" s="23">
        <f>+F4/G4</f>
        <v>0.10246753246753247</v>
      </c>
      <c r="I4" s="18"/>
      <c r="J4" s="19">
        <v>60</v>
      </c>
      <c r="K4" s="110"/>
    </row>
    <row r="5" spans="1:11" x14ac:dyDescent="0.2">
      <c r="A5" s="433"/>
      <c r="B5" s="422"/>
      <c r="C5" s="21" t="s">
        <v>222</v>
      </c>
      <c r="D5" s="308" t="s">
        <v>496</v>
      </c>
      <c r="E5" s="428"/>
      <c r="F5" s="194">
        <v>791</v>
      </c>
      <c r="G5" s="194">
        <v>3850</v>
      </c>
      <c r="H5" s="23">
        <f>+F5/G5</f>
        <v>0.20545454545454545</v>
      </c>
      <c r="I5" s="20"/>
      <c r="J5" s="24">
        <v>30</v>
      </c>
      <c r="K5" s="110"/>
    </row>
    <row r="6" spans="1:11" x14ac:dyDescent="0.2">
      <c r="A6" s="433"/>
      <c r="B6" s="422"/>
      <c r="C6" s="21" t="s">
        <v>223</v>
      </c>
      <c r="D6" s="308" t="s">
        <v>497</v>
      </c>
      <c r="E6" s="428"/>
      <c r="F6" s="194">
        <v>1804</v>
      </c>
      <c r="G6" s="194">
        <v>7700</v>
      </c>
      <c r="H6" s="23">
        <f>+F6/G6</f>
        <v>0.23428571428571429</v>
      </c>
      <c r="I6" s="20"/>
      <c r="J6" s="24">
        <v>60</v>
      </c>
    </row>
    <row r="7" spans="1:11" x14ac:dyDescent="0.2">
      <c r="A7" s="433"/>
      <c r="B7" s="422"/>
      <c r="C7" s="21" t="s">
        <v>224</v>
      </c>
      <c r="D7" s="21" t="s">
        <v>449</v>
      </c>
      <c r="E7" s="428"/>
      <c r="F7" s="194">
        <v>1781</v>
      </c>
      <c r="G7" s="194">
        <v>7815</v>
      </c>
      <c r="H7" s="23">
        <f>+F7/G7</f>
        <v>0.22789507357645553</v>
      </c>
      <c r="I7" s="305"/>
      <c r="J7" s="24">
        <v>60</v>
      </c>
    </row>
    <row r="8" spans="1:11" x14ac:dyDescent="0.2">
      <c r="A8" s="435" t="s">
        <v>132</v>
      </c>
      <c r="B8" s="421" t="s">
        <v>225</v>
      </c>
      <c r="C8" s="21" t="s">
        <v>225</v>
      </c>
      <c r="D8" s="21" t="s">
        <v>450</v>
      </c>
      <c r="E8" s="427">
        <v>1546</v>
      </c>
      <c r="F8" s="194">
        <v>1809</v>
      </c>
      <c r="G8" s="194">
        <v>7700</v>
      </c>
      <c r="H8" s="23">
        <f>+F8/G8</f>
        <v>0.23493506493506494</v>
      </c>
      <c r="I8" s="305"/>
      <c r="J8" s="24">
        <v>60</v>
      </c>
      <c r="K8" s="110"/>
    </row>
    <row r="9" spans="1:11" x14ac:dyDescent="0.2">
      <c r="A9" s="433"/>
      <c r="B9" s="422"/>
      <c r="C9" s="21" t="s">
        <v>226</v>
      </c>
      <c r="D9" s="21" t="s">
        <v>451</v>
      </c>
      <c r="E9" s="428"/>
      <c r="F9" s="194">
        <v>603</v>
      </c>
      <c r="G9" s="194">
        <v>7713</v>
      </c>
      <c r="H9" s="23">
        <f t="shared" ref="H9:H65" si="0">+F9/G9</f>
        <v>7.817969661610269E-2</v>
      </c>
      <c r="I9" s="305"/>
      <c r="J9" s="24">
        <v>60</v>
      </c>
      <c r="K9" s="110"/>
    </row>
    <row r="10" spans="1:11" x14ac:dyDescent="0.2">
      <c r="A10" s="433"/>
      <c r="B10" s="422"/>
      <c r="C10" s="21" t="s">
        <v>227</v>
      </c>
      <c r="D10" s="21" t="s">
        <v>452</v>
      </c>
      <c r="E10" s="428"/>
      <c r="F10" s="194">
        <v>858</v>
      </c>
      <c r="G10" s="194">
        <v>3850</v>
      </c>
      <c r="H10" s="23">
        <f t="shared" si="0"/>
        <v>0.22285714285714286</v>
      </c>
      <c r="I10" s="305"/>
      <c r="J10" s="24">
        <v>30</v>
      </c>
    </row>
    <row r="11" spans="1:11" x14ac:dyDescent="0.2">
      <c r="A11" s="433"/>
      <c r="B11" s="422"/>
      <c r="C11" s="21" t="s">
        <v>228</v>
      </c>
      <c r="D11" s="21" t="s">
        <v>453</v>
      </c>
      <c r="E11" s="428"/>
      <c r="F11" s="194">
        <v>1596</v>
      </c>
      <c r="G11" s="194">
        <v>7700</v>
      </c>
      <c r="H11" s="23">
        <f t="shared" si="0"/>
        <v>0.20727272727272728</v>
      </c>
      <c r="I11" s="305"/>
      <c r="J11" s="24">
        <v>60</v>
      </c>
    </row>
    <row r="12" spans="1:11" x14ac:dyDescent="0.2">
      <c r="A12" s="435" t="s">
        <v>185</v>
      </c>
      <c r="B12" s="421" t="s">
        <v>231</v>
      </c>
      <c r="C12" s="21" t="s">
        <v>229</v>
      </c>
      <c r="D12" s="21" t="s">
        <v>454</v>
      </c>
      <c r="E12" s="427">
        <v>391</v>
      </c>
      <c r="F12" s="194">
        <v>421</v>
      </c>
      <c r="G12" s="194">
        <v>1910</v>
      </c>
      <c r="H12" s="23">
        <f t="shared" si="0"/>
        <v>0.22041884816753926</v>
      </c>
      <c r="I12" s="305"/>
      <c r="J12" s="24">
        <v>12</v>
      </c>
      <c r="K12" s="110"/>
    </row>
    <row r="13" spans="1:11" x14ac:dyDescent="0.2">
      <c r="A13" s="433"/>
      <c r="B13" s="422"/>
      <c r="C13" s="21" t="s">
        <v>230</v>
      </c>
      <c r="D13" s="21" t="s">
        <v>455</v>
      </c>
      <c r="E13" s="428"/>
      <c r="F13" s="194">
        <v>343</v>
      </c>
      <c r="G13" s="194">
        <v>1895</v>
      </c>
      <c r="H13" s="23">
        <f t="shared" si="0"/>
        <v>0.18100263852242743</v>
      </c>
      <c r="I13" s="305"/>
      <c r="J13" s="24">
        <v>12</v>
      </c>
      <c r="K13" s="110"/>
    </row>
    <row r="14" spans="1:11" x14ac:dyDescent="0.2">
      <c r="A14" s="433"/>
      <c r="B14" s="422"/>
      <c r="C14" s="21" t="s">
        <v>231</v>
      </c>
      <c r="D14" s="21" t="s">
        <v>456</v>
      </c>
      <c r="E14" s="428"/>
      <c r="F14" s="194">
        <v>420</v>
      </c>
      <c r="G14" s="194">
        <v>1894</v>
      </c>
      <c r="H14" s="23">
        <f t="shared" si="0"/>
        <v>0.22175290390707497</v>
      </c>
      <c r="I14" s="305"/>
      <c r="J14" s="24">
        <v>12</v>
      </c>
    </row>
    <row r="15" spans="1:11" x14ac:dyDescent="0.2">
      <c r="A15" s="433"/>
      <c r="B15" s="422"/>
      <c r="C15" s="21" t="s">
        <v>232</v>
      </c>
      <c r="D15" s="21" t="s">
        <v>457</v>
      </c>
      <c r="E15" s="428"/>
      <c r="F15" s="194">
        <v>418</v>
      </c>
      <c r="G15" s="194">
        <v>1895</v>
      </c>
      <c r="H15" s="23">
        <f t="shared" si="0"/>
        <v>0.22058047493403693</v>
      </c>
      <c r="I15" s="305"/>
      <c r="J15" s="24">
        <v>12</v>
      </c>
    </row>
    <row r="16" spans="1:11" x14ac:dyDescent="0.2">
      <c r="A16" s="436" t="s">
        <v>110</v>
      </c>
      <c r="B16" s="438" t="s">
        <v>240</v>
      </c>
      <c r="C16" s="21" t="s">
        <v>234</v>
      </c>
      <c r="D16" s="21" t="s">
        <v>458</v>
      </c>
      <c r="E16" s="441">
        <v>696</v>
      </c>
      <c r="F16" s="194">
        <v>1372</v>
      </c>
      <c r="G16" s="194">
        <v>6615</v>
      </c>
      <c r="H16" s="23">
        <f>+F16/G16</f>
        <v>0.2074074074074074</v>
      </c>
      <c r="I16" s="305"/>
      <c r="J16" s="24">
        <v>62</v>
      </c>
      <c r="K16" s="110"/>
    </row>
    <row r="17" spans="1:13" ht="12.75" customHeight="1" x14ac:dyDescent="0.2">
      <c r="A17" s="437"/>
      <c r="B17" s="439"/>
      <c r="C17" s="21" t="s">
        <v>240</v>
      </c>
      <c r="D17" s="21" t="s">
        <v>459</v>
      </c>
      <c r="E17" s="442"/>
      <c r="F17" s="194">
        <v>1284</v>
      </c>
      <c r="G17" s="194">
        <v>6470</v>
      </c>
      <c r="H17" s="23">
        <f t="shared" si="0"/>
        <v>0.19845440494590416</v>
      </c>
      <c r="I17" s="305"/>
      <c r="J17" s="24">
        <v>42</v>
      </c>
    </row>
    <row r="18" spans="1:13" x14ac:dyDescent="0.2">
      <c r="A18" s="435" t="s">
        <v>171</v>
      </c>
      <c r="B18" s="421" t="s">
        <v>239</v>
      </c>
      <c r="C18" s="21" t="s">
        <v>235</v>
      </c>
      <c r="D18" s="21" t="s">
        <v>460</v>
      </c>
      <c r="E18" s="427">
        <v>703</v>
      </c>
      <c r="F18" s="194">
        <v>1174</v>
      </c>
      <c r="G18" s="194">
        <v>6541</v>
      </c>
      <c r="H18" s="23">
        <f t="shared" si="0"/>
        <v>0.17948325944045254</v>
      </c>
      <c r="I18" s="305"/>
      <c r="J18" s="24">
        <v>62</v>
      </c>
      <c r="K18" s="110"/>
    </row>
    <row r="19" spans="1:13" x14ac:dyDescent="0.2">
      <c r="A19" s="435"/>
      <c r="B19" s="421"/>
      <c r="C19" s="21" t="s">
        <v>237</v>
      </c>
      <c r="D19" s="21" t="s">
        <v>461</v>
      </c>
      <c r="E19" s="427"/>
      <c r="F19" s="194">
        <v>808</v>
      </c>
      <c r="G19" s="194">
        <v>4804</v>
      </c>
      <c r="H19" s="23">
        <f>+F19/G19</f>
        <v>0.16819317235636969</v>
      </c>
      <c r="I19" s="305"/>
      <c r="J19" s="24">
        <v>32</v>
      </c>
      <c r="K19" s="110"/>
    </row>
    <row r="20" spans="1:13" x14ac:dyDescent="0.2">
      <c r="A20" s="433"/>
      <c r="B20" s="422"/>
      <c r="C20" s="21" t="s">
        <v>239</v>
      </c>
      <c r="D20" s="21" t="s">
        <v>462</v>
      </c>
      <c r="E20" s="428"/>
      <c r="F20" s="194">
        <v>729</v>
      </c>
      <c r="G20" s="194">
        <v>3698</v>
      </c>
      <c r="H20" s="23">
        <f t="shared" si="0"/>
        <v>0.19713358572201189</v>
      </c>
      <c r="I20" s="305"/>
      <c r="J20" s="24">
        <v>26</v>
      </c>
    </row>
    <row r="21" spans="1:13" x14ac:dyDescent="0.2">
      <c r="A21" s="435" t="s">
        <v>186</v>
      </c>
      <c r="B21" s="421" t="s">
        <v>238</v>
      </c>
      <c r="C21" s="21" t="s">
        <v>236</v>
      </c>
      <c r="D21" s="21" t="s">
        <v>463</v>
      </c>
      <c r="E21" s="427">
        <v>644</v>
      </c>
      <c r="F21" s="194">
        <v>1306</v>
      </c>
      <c r="G21" s="194">
        <v>6692</v>
      </c>
      <c r="H21" s="23">
        <f t="shared" si="0"/>
        <v>0.19515839808726837</v>
      </c>
      <c r="I21" s="305"/>
      <c r="J21" s="24">
        <v>62</v>
      </c>
      <c r="K21" s="110"/>
    </row>
    <row r="22" spans="1:13" x14ac:dyDescent="0.2">
      <c r="A22" s="433"/>
      <c r="B22" s="422"/>
      <c r="C22" s="21" t="s">
        <v>238</v>
      </c>
      <c r="D22" s="21" t="s">
        <v>464</v>
      </c>
      <c r="E22" s="428"/>
      <c r="F22" s="194">
        <v>1037</v>
      </c>
      <c r="G22" s="194">
        <v>4863</v>
      </c>
      <c r="H22" s="23">
        <f t="shared" si="0"/>
        <v>0.21324285420522313</v>
      </c>
      <c r="I22" s="305"/>
      <c r="J22" s="24">
        <v>33</v>
      </c>
      <c r="K22" s="110"/>
      <c r="M22" s="110"/>
    </row>
    <row r="23" spans="1:13" x14ac:dyDescent="0.2">
      <c r="A23" s="419" t="s">
        <v>111</v>
      </c>
      <c r="B23" s="421" t="s">
        <v>241</v>
      </c>
      <c r="C23" s="21" t="s">
        <v>233</v>
      </c>
      <c r="D23" s="21" t="s">
        <v>465</v>
      </c>
      <c r="E23" s="427">
        <v>416</v>
      </c>
      <c r="F23" s="194">
        <v>880</v>
      </c>
      <c r="G23" s="194">
        <v>3389</v>
      </c>
      <c r="H23" s="23">
        <f t="shared" si="0"/>
        <v>0.25966361758630863</v>
      </c>
      <c r="I23" s="305"/>
      <c r="J23" s="24">
        <v>26</v>
      </c>
      <c r="K23" s="110"/>
    </row>
    <row r="24" spans="1:13" x14ac:dyDescent="0.2">
      <c r="A24" s="420"/>
      <c r="B24" s="422"/>
      <c r="C24" s="21" t="s">
        <v>241</v>
      </c>
      <c r="D24" s="21" t="s">
        <v>466</v>
      </c>
      <c r="E24" s="428"/>
      <c r="F24" s="194">
        <v>702</v>
      </c>
      <c r="G24" s="194">
        <v>5389</v>
      </c>
      <c r="H24" s="23">
        <f t="shared" si="0"/>
        <v>0.13026535535349787</v>
      </c>
      <c r="I24" s="305"/>
      <c r="J24" s="25">
        <v>29</v>
      </c>
    </row>
    <row r="25" spans="1:13" x14ac:dyDescent="0.2">
      <c r="A25" s="419" t="s">
        <v>174</v>
      </c>
      <c r="B25" s="421" t="s">
        <v>244</v>
      </c>
      <c r="C25" s="21" t="s">
        <v>242</v>
      </c>
      <c r="D25" s="21" t="s">
        <v>467</v>
      </c>
      <c r="E25" s="427">
        <v>547</v>
      </c>
      <c r="F25" s="194">
        <v>288</v>
      </c>
      <c r="G25" s="194">
        <v>1910</v>
      </c>
      <c r="H25" s="23">
        <f t="shared" si="0"/>
        <v>0.15078534031413612</v>
      </c>
      <c r="I25" s="305">
        <v>12</v>
      </c>
      <c r="J25" s="25">
        <v>12</v>
      </c>
    </row>
    <row r="26" spans="1:13" x14ac:dyDescent="0.2">
      <c r="A26" s="420"/>
      <c r="B26" s="422"/>
      <c r="C26" s="21" t="s">
        <v>243</v>
      </c>
      <c r="D26" s="21" t="s">
        <v>468</v>
      </c>
      <c r="E26" s="428"/>
      <c r="F26" s="194">
        <v>308</v>
      </c>
      <c r="G26" s="194">
        <v>1910</v>
      </c>
      <c r="H26" s="23">
        <f t="shared" si="0"/>
        <v>0.16125654450261781</v>
      </c>
      <c r="I26" s="305">
        <v>12</v>
      </c>
      <c r="J26" s="25">
        <v>12</v>
      </c>
      <c r="K26" s="110"/>
    </row>
    <row r="27" spans="1:13" x14ac:dyDescent="0.2">
      <c r="A27" s="420"/>
      <c r="B27" s="422"/>
      <c r="C27" s="21" t="s">
        <v>244</v>
      </c>
      <c r="D27" s="21" t="s">
        <v>469</v>
      </c>
      <c r="E27" s="428"/>
      <c r="F27" s="194">
        <v>325</v>
      </c>
      <c r="G27" s="194">
        <v>1910</v>
      </c>
      <c r="H27" s="23">
        <f t="shared" si="0"/>
        <v>0.17015706806282724</v>
      </c>
      <c r="I27" s="305"/>
      <c r="J27" s="25">
        <v>12</v>
      </c>
    </row>
    <row r="28" spans="1:13" x14ac:dyDescent="0.2">
      <c r="A28" s="420"/>
      <c r="B28" s="422"/>
      <c r="C28" s="21" t="s">
        <v>245</v>
      </c>
      <c r="D28" s="21" t="s">
        <v>470</v>
      </c>
      <c r="E28" s="428"/>
      <c r="F28" s="194">
        <v>271</v>
      </c>
      <c r="G28" s="194">
        <v>1910</v>
      </c>
      <c r="H28" s="23">
        <f t="shared" si="0"/>
        <v>0.1418848167539267</v>
      </c>
      <c r="I28" s="305">
        <v>12</v>
      </c>
      <c r="J28" s="25">
        <v>12</v>
      </c>
    </row>
    <row r="29" spans="1:13" x14ac:dyDescent="0.2">
      <c r="A29" s="420"/>
      <c r="B29" s="422"/>
      <c r="C29" s="21" t="s">
        <v>246</v>
      </c>
      <c r="D29" s="21" t="s">
        <v>471</v>
      </c>
      <c r="E29" s="428"/>
      <c r="F29" s="194">
        <v>400</v>
      </c>
      <c r="G29" s="194">
        <v>1910</v>
      </c>
      <c r="H29" s="23">
        <f t="shared" si="0"/>
        <v>0.20942408376963351</v>
      </c>
      <c r="I29" s="305"/>
      <c r="J29" s="25">
        <v>12</v>
      </c>
    </row>
    <row r="30" spans="1:13" x14ac:dyDescent="0.2">
      <c r="A30" s="419" t="s">
        <v>182</v>
      </c>
      <c r="B30" s="421" t="s">
        <v>248</v>
      </c>
      <c r="C30" s="21" t="s">
        <v>247</v>
      </c>
      <c r="D30" s="21" t="s">
        <v>472</v>
      </c>
      <c r="E30" s="427">
        <v>816</v>
      </c>
      <c r="F30" s="194">
        <v>866</v>
      </c>
      <c r="G30" s="194">
        <v>5124</v>
      </c>
      <c r="H30" s="23">
        <f t="shared" si="0"/>
        <v>0.16900858704137392</v>
      </c>
      <c r="I30" s="305"/>
      <c r="J30" s="25">
        <v>36</v>
      </c>
    </row>
    <row r="31" spans="1:13" x14ac:dyDescent="0.2">
      <c r="A31" s="420"/>
      <c r="B31" s="422"/>
      <c r="C31" s="21" t="s">
        <v>248</v>
      </c>
      <c r="D31" s="21" t="s">
        <v>473</v>
      </c>
      <c r="E31" s="428"/>
      <c r="F31" s="194">
        <v>869</v>
      </c>
      <c r="G31" s="194">
        <v>5124</v>
      </c>
      <c r="H31" s="23">
        <f t="shared" si="0"/>
        <v>0.16959406713505074</v>
      </c>
      <c r="I31" s="305"/>
      <c r="J31" s="25">
        <v>36</v>
      </c>
      <c r="K31" s="110"/>
    </row>
    <row r="32" spans="1:13" x14ac:dyDescent="0.2">
      <c r="A32" s="420"/>
      <c r="B32" s="422"/>
      <c r="C32" s="21" t="s">
        <v>249</v>
      </c>
      <c r="D32" s="21" t="s">
        <v>474</v>
      </c>
      <c r="E32" s="428"/>
      <c r="F32" s="194">
        <v>981</v>
      </c>
      <c r="G32" s="194">
        <v>5114</v>
      </c>
      <c r="H32" s="23">
        <f t="shared" si="0"/>
        <v>0.19182635901447009</v>
      </c>
      <c r="I32" s="305"/>
      <c r="J32" s="25">
        <v>36</v>
      </c>
    </row>
    <row r="33" spans="1:12" x14ac:dyDescent="0.2">
      <c r="A33" s="419" t="s">
        <v>169</v>
      </c>
      <c r="B33" s="421" t="s">
        <v>252</v>
      </c>
      <c r="C33" s="21" t="s">
        <v>250</v>
      </c>
      <c r="D33" s="21" t="s">
        <v>475</v>
      </c>
      <c r="E33" s="427">
        <v>1412</v>
      </c>
      <c r="F33" s="194">
        <v>956</v>
      </c>
      <c r="G33" s="194">
        <v>5631</v>
      </c>
      <c r="H33" s="23">
        <f t="shared" si="0"/>
        <v>0.16977446279524064</v>
      </c>
      <c r="I33" s="305"/>
      <c r="J33" s="25">
        <v>34</v>
      </c>
    </row>
    <row r="34" spans="1:12" x14ac:dyDescent="0.2">
      <c r="A34" s="420"/>
      <c r="B34" s="422"/>
      <c r="C34" s="21" t="s">
        <v>251</v>
      </c>
      <c r="D34" s="21" t="s">
        <v>476</v>
      </c>
      <c r="E34" s="428"/>
      <c r="F34" s="194">
        <v>935</v>
      </c>
      <c r="G34" s="194">
        <v>4311</v>
      </c>
      <c r="H34" s="23">
        <f t="shared" si="0"/>
        <v>0.216887033170958</v>
      </c>
      <c r="I34" s="305"/>
      <c r="J34" s="25">
        <v>27</v>
      </c>
      <c r="K34" s="110"/>
    </row>
    <row r="35" spans="1:12" x14ac:dyDescent="0.2">
      <c r="A35" s="420"/>
      <c r="B35" s="422"/>
      <c r="C35" s="21" t="s">
        <v>252</v>
      </c>
      <c r="D35" s="21" t="s">
        <v>477</v>
      </c>
      <c r="E35" s="428"/>
      <c r="F35" s="194">
        <v>867</v>
      </c>
      <c r="G35" s="194">
        <v>4183</v>
      </c>
      <c r="H35" s="23">
        <f t="shared" si="0"/>
        <v>0.20726751135548649</v>
      </c>
      <c r="I35" s="305"/>
      <c r="J35" s="25">
        <v>26</v>
      </c>
    </row>
    <row r="36" spans="1:12" x14ac:dyDescent="0.2">
      <c r="A36" s="420"/>
      <c r="B36" s="422"/>
      <c r="C36" s="21" t="s">
        <v>253</v>
      </c>
      <c r="D36" s="21" t="s">
        <v>478</v>
      </c>
      <c r="E36" s="428"/>
      <c r="F36" s="194">
        <v>1029</v>
      </c>
      <c r="G36" s="194">
        <v>4384</v>
      </c>
      <c r="H36" s="23">
        <f t="shared" si="0"/>
        <v>0.23471715328467152</v>
      </c>
      <c r="I36" s="305"/>
      <c r="J36" s="25">
        <v>27</v>
      </c>
    </row>
    <row r="37" spans="1:12" x14ac:dyDescent="0.2">
      <c r="A37" s="420"/>
      <c r="B37" s="422"/>
      <c r="C37" s="21" t="s">
        <v>254</v>
      </c>
      <c r="D37" s="21" t="s">
        <v>479</v>
      </c>
      <c r="E37" s="428"/>
      <c r="F37" s="194">
        <v>643</v>
      </c>
      <c r="G37" s="194">
        <v>3366</v>
      </c>
      <c r="H37" s="23">
        <f t="shared" si="0"/>
        <v>0.19102792632204396</v>
      </c>
      <c r="I37" s="305"/>
      <c r="J37" s="25">
        <v>22</v>
      </c>
    </row>
    <row r="38" spans="1:12" x14ac:dyDescent="0.2">
      <c r="A38" s="419" t="s">
        <v>116</v>
      </c>
      <c r="B38" s="421" t="s">
        <v>256</v>
      </c>
      <c r="C38" s="21" t="s">
        <v>255</v>
      </c>
      <c r="D38" s="21" t="s">
        <v>480</v>
      </c>
      <c r="E38" s="427">
        <v>739</v>
      </c>
      <c r="F38" s="194">
        <v>766</v>
      </c>
      <c r="G38" s="194">
        <v>5276</v>
      </c>
      <c r="H38" s="23">
        <f t="shared" si="0"/>
        <v>0.14518574677786203</v>
      </c>
      <c r="I38" s="305"/>
      <c r="J38" s="25">
        <v>36</v>
      </c>
      <c r="K38" s="110"/>
      <c r="L38" s="110"/>
    </row>
    <row r="39" spans="1:12" x14ac:dyDescent="0.2">
      <c r="A39" s="420"/>
      <c r="B39" s="422"/>
      <c r="C39" s="21" t="s">
        <v>256</v>
      </c>
      <c r="D39" s="21" t="s">
        <v>481</v>
      </c>
      <c r="E39" s="428"/>
      <c r="F39" s="194">
        <v>562</v>
      </c>
      <c r="G39" s="194">
        <v>5256</v>
      </c>
      <c r="H39" s="23">
        <f t="shared" si="0"/>
        <v>0.10692541856925418</v>
      </c>
      <c r="I39" s="305"/>
      <c r="J39" s="25">
        <v>35</v>
      </c>
      <c r="K39" s="110"/>
    </row>
    <row r="40" spans="1:12" x14ac:dyDescent="0.2">
      <c r="A40" s="420"/>
      <c r="B40" s="422"/>
      <c r="C40" s="21" t="s">
        <v>257</v>
      </c>
      <c r="D40" s="21" t="s">
        <v>482</v>
      </c>
      <c r="E40" s="428"/>
      <c r="F40" s="194">
        <v>712</v>
      </c>
      <c r="G40" s="194">
        <v>5279</v>
      </c>
      <c r="H40" s="23">
        <f t="shared" si="0"/>
        <v>0.13487402917219171</v>
      </c>
      <c r="I40" s="305">
        <v>36</v>
      </c>
      <c r="J40" s="25">
        <v>36</v>
      </c>
    </row>
    <row r="41" spans="1:12" x14ac:dyDescent="0.2">
      <c r="A41" s="419" t="s">
        <v>187</v>
      </c>
      <c r="B41" s="421" t="s">
        <v>259</v>
      </c>
      <c r="C41" s="21" t="s">
        <v>258</v>
      </c>
      <c r="D41" s="21" t="s">
        <v>424</v>
      </c>
      <c r="E41" s="427">
        <v>685</v>
      </c>
      <c r="F41" s="194">
        <v>938</v>
      </c>
      <c r="G41" s="194">
        <v>5124</v>
      </c>
      <c r="H41" s="23">
        <f t="shared" si="0"/>
        <v>0.1830601092896175</v>
      </c>
      <c r="I41" s="305"/>
      <c r="J41" s="25">
        <v>36</v>
      </c>
    </row>
    <row r="42" spans="1:12" x14ac:dyDescent="0.2">
      <c r="A42" s="420"/>
      <c r="B42" s="422"/>
      <c r="C42" s="21" t="s">
        <v>259</v>
      </c>
      <c r="D42" s="21" t="s">
        <v>425</v>
      </c>
      <c r="E42" s="428"/>
      <c r="F42" s="194">
        <v>905</v>
      </c>
      <c r="G42" s="194">
        <v>5095</v>
      </c>
      <c r="H42" s="23">
        <f t="shared" si="0"/>
        <v>0.17762512266928362</v>
      </c>
      <c r="I42" s="305"/>
      <c r="J42" s="25">
        <v>36</v>
      </c>
      <c r="K42" s="110"/>
    </row>
    <row r="43" spans="1:12" x14ac:dyDescent="0.2">
      <c r="A43" s="420"/>
      <c r="B43" s="422"/>
      <c r="C43" s="21" t="s">
        <v>260</v>
      </c>
      <c r="D43" s="21" t="s">
        <v>426</v>
      </c>
      <c r="E43" s="428"/>
      <c r="F43" s="194">
        <v>1161</v>
      </c>
      <c r="G43" s="194">
        <v>5095</v>
      </c>
      <c r="H43" s="23">
        <f t="shared" si="0"/>
        <v>0.22787046123650637</v>
      </c>
      <c r="I43" s="305"/>
      <c r="J43" s="25">
        <v>36</v>
      </c>
    </row>
    <row r="44" spans="1:12" x14ac:dyDescent="0.2">
      <c r="A44" s="419" t="s">
        <v>134</v>
      </c>
      <c r="B44" s="421" t="s">
        <v>262</v>
      </c>
      <c r="C44" s="21" t="s">
        <v>261</v>
      </c>
      <c r="D44" s="21" t="s">
        <v>390</v>
      </c>
      <c r="E44" s="427">
        <v>1906</v>
      </c>
      <c r="F44" s="194">
        <v>4314</v>
      </c>
      <c r="G44" s="194">
        <v>22843</v>
      </c>
      <c r="H44" s="23">
        <f t="shared" si="0"/>
        <v>0.18885435363130937</v>
      </c>
      <c r="I44" s="305"/>
      <c r="J44" s="25">
        <v>156</v>
      </c>
    </row>
    <row r="45" spans="1:12" x14ac:dyDescent="0.2">
      <c r="A45" s="420"/>
      <c r="B45" s="422"/>
      <c r="C45" s="21" t="s">
        <v>262</v>
      </c>
      <c r="D45" s="21" t="s">
        <v>391</v>
      </c>
      <c r="E45" s="428"/>
      <c r="F45" s="194">
        <v>921</v>
      </c>
      <c r="G45" s="194">
        <v>7960</v>
      </c>
      <c r="H45" s="23">
        <f t="shared" si="0"/>
        <v>0.1157035175879397</v>
      </c>
      <c r="I45" s="305"/>
      <c r="J45" s="25">
        <v>60</v>
      </c>
      <c r="K45" s="110"/>
    </row>
    <row r="46" spans="1:12" x14ac:dyDescent="0.2">
      <c r="A46" s="419" t="s">
        <v>176</v>
      </c>
      <c r="B46" s="421" t="s">
        <v>264</v>
      </c>
      <c r="C46" s="21" t="s">
        <v>263</v>
      </c>
      <c r="D46" s="21" t="s">
        <v>392</v>
      </c>
      <c r="E46" s="427">
        <v>1025</v>
      </c>
      <c r="F46" s="194">
        <v>1080</v>
      </c>
      <c r="G46" s="194">
        <v>8050</v>
      </c>
      <c r="H46" s="23">
        <f t="shared" si="0"/>
        <v>0.1341614906832298</v>
      </c>
      <c r="I46" s="305"/>
      <c r="J46" s="25">
        <v>60</v>
      </c>
    </row>
    <row r="47" spans="1:12" x14ac:dyDescent="0.2">
      <c r="A47" s="420"/>
      <c r="B47" s="422"/>
      <c r="C47" s="21" t="s">
        <v>264</v>
      </c>
      <c r="D47" s="21" t="s">
        <v>393</v>
      </c>
      <c r="E47" s="428"/>
      <c r="F47" s="194">
        <v>762</v>
      </c>
      <c r="G47" s="194">
        <v>7960</v>
      </c>
      <c r="H47" s="23">
        <f t="shared" si="0"/>
        <v>9.5728643216080406E-2</v>
      </c>
      <c r="I47" s="305"/>
      <c r="J47" s="25">
        <v>60</v>
      </c>
      <c r="K47" s="110"/>
    </row>
    <row r="48" spans="1:12" x14ac:dyDescent="0.2">
      <c r="A48" s="420"/>
      <c r="B48" s="422"/>
      <c r="C48" s="21" t="s">
        <v>265</v>
      </c>
      <c r="D48" s="21" t="s">
        <v>394</v>
      </c>
      <c r="E48" s="428"/>
      <c r="F48" s="194">
        <v>817</v>
      </c>
      <c r="G48" s="194">
        <v>7685</v>
      </c>
      <c r="H48" s="23">
        <f t="shared" si="0"/>
        <v>0.10631099544567339</v>
      </c>
      <c r="I48" s="305"/>
      <c r="J48" s="25">
        <v>55</v>
      </c>
    </row>
    <row r="49" spans="1:11" x14ac:dyDescent="0.2">
      <c r="A49" s="419" t="s">
        <v>135</v>
      </c>
      <c r="B49" s="421" t="s">
        <v>266</v>
      </c>
      <c r="C49" s="21" t="s">
        <v>266</v>
      </c>
      <c r="D49" s="21" t="s">
        <v>395</v>
      </c>
      <c r="E49" s="427">
        <v>1588</v>
      </c>
      <c r="F49" s="194">
        <v>1885</v>
      </c>
      <c r="G49" s="194">
        <v>11579</v>
      </c>
      <c r="H49" s="23">
        <f t="shared" si="0"/>
        <v>0.16279471456947922</v>
      </c>
      <c r="I49" s="305"/>
      <c r="J49" s="25">
        <v>90</v>
      </c>
      <c r="K49" s="110"/>
    </row>
    <row r="50" spans="1:11" x14ac:dyDescent="0.2">
      <c r="A50" s="420"/>
      <c r="B50" s="422"/>
      <c r="C50" s="21" t="s">
        <v>267</v>
      </c>
      <c r="D50" s="21" t="s">
        <v>396</v>
      </c>
      <c r="E50" s="428"/>
      <c r="F50" s="194">
        <v>1673</v>
      </c>
      <c r="G50" s="194">
        <v>7750</v>
      </c>
      <c r="H50" s="23">
        <f t="shared" si="0"/>
        <v>0.21587096774193548</v>
      </c>
      <c r="I50" s="305"/>
      <c r="J50" s="25">
        <v>60</v>
      </c>
      <c r="K50" s="110"/>
    </row>
    <row r="51" spans="1:11" x14ac:dyDescent="0.2">
      <c r="A51" s="420"/>
      <c r="B51" s="422"/>
      <c r="C51" s="21" t="s">
        <v>268</v>
      </c>
      <c r="D51" s="21" t="s">
        <v>397</v>
      </c>
      <c r="E51" s="428"/>
      <c r="F51" s="194">
        <v>776</v>
      </c>
      <c r="G51" s="194">
        <v>7750</v>
      </c>
      <c r="H51" s="23">
        <f t="shared" si="0"/>
        <v>0.10012903225806452</v>
      </c>
      <c r="I51" s="305"/>
      <c r="J51" s="25">
        <v>60</v>
      </c>
    </row>
    <row r="52" spans="1:11" x14ac:dyDescent="0.2">
      <c r="A52" s="419" t="s">
        <v>177</v>
      </c>
      <c r="B52" s="421" t="s">
        <v>270</v>
      </c>
      <c r="C52" s="21" t="s">
        <v>269</v>
      </c>
      <c r="D52" s="21" t="s">
        <v>398</v>
      </c>
      <c r="E52" s="427">
        <v>1486</v>
      </c>
      <c r="F52" s="194">
        <v>752</v>
      </c>
      <c r="G52" s="194">
        <v>7750</v>
      </c>
      <c r="H52" s="23">
        <f t="shared" si="0"/>
        <v>9.7032258064516125E-2</v>
      </c>
      <c r="I52" s="305"/>
      <c r="J52" s="25">
        <v>60</v>
      </c>
    </row>
    <row r="53" spans="1:11" x14ac:dyDescent="0.2">
      <c r="A53" s="419"/>
      <c r="B53" s="421"/>
      <c r="C53" s="21" t="s">
        <v>270</v>
      </c>
      <c r="D53" s="21" t="s">
        <v>399</v>
      </c>
      <c r="E53" s="427"/>
      <c r="F53" s="194">
        <v>779</v>
      </c>
      <c r="G53" s="194">
        <v>7750</v>
      </c>
      <c r="H53" s="23">
        <f>+F53/G53</f>
        <v>0.10051612903225807</v>
      </c>
      <c r="I53" s="305"/>
      <c r="J53" s="25">
        <v>60</v>
      </c>
      <c r="K53" s="110"/>
    </row>
    <row r="54" spans="1:11" x14ac:dyDescent="0.2">
      <c r="A54" s="420"/>
      <c r="B54" s="422"/>
      <c r="C54" s="21" t="s">
        <v>280</v>
      </c>
      <c r="D54" s="21" t="s">
        <v>400</v>
      </c>
      <c r="E54" s="428"/>
      <c r="F54" s="194">
        <v>781</v>
      </c>
      <c r="G54" s="194">
        <v>7750</v>
      </c>
      <c r="H54" s="23">
        <f t="shared" si="0"/>
        <v>0.1007741935483871</v>
      </c>
      <c r="I54" s="305"/>
      <c r="J54" s="25">
        <v>60</v>
      </c>
    </row>
    <row r="55" spans="1:11" x14ac:dyDescent="0.2">
      <c r="A55" s="419" t="s">
        <v>178</v>
      </c>
      <c r="B55" s="421" t="s">
        <v>272</v>
      </c>
      <c r="C55" s="21" t="s">
        <v>271</v>
      </c>
      <c r="D55" s="21" t="s">
        <v>401</v>
      </c>
      <c r="E55" s="427">
        <v>880</v>
      </c>
      <c r="F55" s="194">
        <v>1040</v>
      </c>
      <c r="G55" s="194">
        <v>7700</v>
      </c>
      <c r="H55" s="23">
        <f t="shared" si="0"/>
        <v>0.13506493506493505</v>
      </c>
      <c r="I55" s="305"/>
      <c r="J55" s="25">
        <v>60</v>
      </c>
      <c r="K55" s="110"/>
    </row>
    <row r="56" spans="1:11" s="104" customFormat="1" x14ac:dyDescent="0.2">
      <c r="A56" s="420"/>
      <c r="B56" s="422"/>
      <c r="C56" s="105" t="s">
        <v>272</v>
      </c>
      <c r="D56" s="105" t="s">
        <v>402</v>
      </c>
      <c r="E56" s="428"/>
      <c r="F56" s="219">
        <v>502</v>
      </c>
      <c r="G56" s="219">
        <v>7700</v>
      </c>
      <c r="H56" s="106">
        <f t="shared" si="0"/>
        <v>6.5194805194805194E-2</v>
      </c>
      <c r="I56" s="306">
        <v>60</v>
      </c>
      <c r="J56" s="107">
        <v>60</v>
      </c>
    </row>
    <row r="57" spans="1:11" x14ac:dyDescent="0.2">
      <c r="A57" s="419" t="s">
        <v>179</v>
      </c>
      <c r="B57" s="421" t="s">
        <v>273</v>
      </c>
      <c r="C57" s="207">
        <v>216</v>
      </c>
      <c r="D57" s="207" t="s">
        <v>403</v>
      </c>
      <c r="E57" s="427">
        <v>936</v>
      </c>
      <c r="F57" s="194">
        <v>2876</v>
      </c>
      <c r="G57" s="194">
        <v>11860</v>
      </c>
      <c r="H57" s="23">
        <f t="shared" si="0"/>
        <v>0.24249578414839798</v>
      </c>
      <c r="I57" s="305"/>
      <c r="J57" s="25">
        <v>90</v>
      </c>
      <c r="K57" s="110"/>
    </row>
    <row r="58" spans="1:11" x14ac:dyDescent="0.2">
      <c r="A58" s="420"/>
      <c r="B58" s="422"/>
      <c r="C58" s="232" t="s">
        <v>281</v>
      </c>
      <c r="D58" s="232" t="s">
        <v>404</v>
      </c>
      <c r="E58" s="428"/>
      <c r="F58" s="194">
        <v>577</v>
      </c>
      <c r="G58" s="194">
        <v>3640</v>
      </c>
      <c r="H58" s="23">
        <f t="shared" si="0"/>
        <v>0.15851648351648351</v>
      </c>
      <c r="I58" s="305"/>
      <c r="J58" s="25">
        <v>30</v>
      </c>
    </row>
    <row r="59" spans="1:11" x14ac:dyDescent="0.2">
      <c r="A59" s="419" t="s">
        <v>136</v>
      </c>
      <c r="B59" s="421" t="s">
        <v>274</v>
      </c>
      <c r="C59" s="21" t="s">
        <v>274</v>
      </c>
      <c r="D59" s="21" t="s">
        <v>405</v>
      </c>
      <c r="E59" s="427">
        <v>1388</v>
      </c>
      <c r="F59" s="194">
        <v>1505</v>
      </c>
      <c r="G59" s="194">
        <v>7632</v>
      </c>
      <c r="H59" s="23">
        <f t="shared" si="0"/>
        <v>0.19719601677148846</v>
      </c>
      <c r="I59" s="305"/>
      <c r="J59" s="25">
        <v>55</v>
      </c>
    </row>
    <row r="60" spans="1:11" x14ac:dyDescent="0.2">
      <c r="A60" s="420"/>
      <c r="B60" s="422"/>
      <c r="C60" s="21" t="s">
        <v>275</v>
      </c>
      <c r="D60" s="21" t="s">
        <v>406</v>
      </c>
      <c r="E60" s="428"/>
      <c r="F60" s="194">
        <v>729</v>
      </c>
      <c r="G60" s="194">
        <v>7632</v>
      </c>
      <c r="H60" s="23">
        <f t="shared" si="0"/>
        <v>9.5518867924528308E-2</v>
      </c>
      <c r="I60" s="305">
        <v>55</v>
      </c>
      <c r="J60" s="25">
        <v>55</v>
      </c>
    </row>
    <row r="61" spans="1:11" x14ac:dyDescent="0.2">
      <c r="A61" s="420"/>
      <c r="B61" s="422"/>
      <c r="C61" s="21" t="s">
        <v>277</v>
      </c>
      <c r="D61" s="21" t="s">
        <v>407</v>
      </c>
      <c r="E61" s="428"/>
      <c r="F61" s="194">
        <v>923</v>
      </c>
      <c r="G61" s="194">
        <v>7750</v>
      </c>
      <c r="H61" s="23">
        <f t="shared" si="0"/>
        <v>0.11909677419354839</v>
      </c>
      <c r="I61" s="305">
        <v>60</v>
      </c>
      <c r="J61" s="25">
        <v>60</v>
      </c>
      <c r="K61" s="110"/>
    </row>
    <row r="62" spans="1:11" x14ac:dyDescent="0.2">
      <c r="A62" s="419" t="s">
        <v>137</v>
      </c>
      <c r="B62" s="421" t="s">
        <v>276</v>
      </c>
      <c r="C62" s="21" t="s">
        <v>276</v>
      </c>
      <c r="D62" s="21" t="s">
        <v>408</v>
      </c>
      <c r="E62" s="427">
        <v>1470</v>
      </c>
      <c r="F62" s="194">
        <v>827</v>
      </c>
      <c r="G62" s="194">
        <v>7532</v>
      </c>
      <c r="H62" s="23">
        <f t="shared" si="0"/>
        <v>0.10979819437068508</v>
      </c>
      <c r="I62" s="305"/>
      <c r="J62" s="25">
        <v>58</v>
      </c>
    </row>
    <row r="63" spans="1:11" x14ac:dyDescent="0.2">
      <c r="A63" s="420"/>
      <c r="B63" s="422"/>
      <c r="C63" s="21" t="s">
        <v>278</v>
      </c>
      <c r="D63" s="21" t="s">
        <v>409</v>
      </c>
      <c r="E63" s="428"/>
      <c r="F63" s="194">
        <v>1478</v>
      </c>
      <c r="G63" s="194">
        <v>11719</v>
      </c>
      <c r="H63" s="23">
        <f t="shared" si="0"/>
        <v>0.12611997610717637</v>
      </c>
      <c r="I63" s="305">
        <v>90</v>
      </c>
      <c r="J63" s="25">
        <v>90</v>
      </c>
      <c r="K63" s="110"/>
    </row>
    <row r="64" spans="1:11" x14ac:dyDescent="0.2">
      <c r="A64" s="420"/>
      <c r="B64" s="422"/>
      <c r="C64" s="21" t="s">
        <v>279</v>
      </c>
      <c r="D64" s="21" t="s">
        <v>410</v>
      </c>
      <c r="E64" s="428"/>
      <c r="F64" s="194">
        <v>606</v>
      </c>
      <c r="G64" s="194">
        <v>7992</v>
      </c>
      <c r="H64" s="23">
        <f t="shared" si="0"/>
        <v>7.5825825825825824E-2</v>
      </c>
      <c r="I64" s="305"/>
      <c r="J64" s="25">
        <v>60</v>
      </c>
    </row>
    <row r="65" spans="1:11" x14ac:dyDescent="0.2">
      <c r="A65" s="419" t="s">
        <v>138</v>
      </c>
      <c r="B65" s="421" t="s">
        <v>282</v>
      </c>
      <c r="C65" s="21" t="s">
        <v>282</v>
      </c>
      <c r="D65" s="21" t="s">
        <v>355</v>
      </c>
      <c r="E65" s="427">
        <v>1737</v>
      </c>
      <c r="F65" s="194">
        <v>1750</v>
      </c>
      <c r="G65" s="194">
        <v>8355</v>
      </c>
      <c r="H65" s="23">
        <f t="shared" si="0"/>
        <v>0.20945541591861161</v>
      </c>
      <c r="I65" s="305"/>
      <c r="J65" s="25">
        <v>59</v>
      </c>
    </row>
    <row r="66" spans="1:11" x14ac:dyDescent="0.2">
      <c r="A66" s="419"/>
      <c r="B66" s="421"/>
      <c r="C66" s="21" t="s">
        <v>283</v>
      </c>
      <c r="D66" s="21" t="s">
        <v>356</v>
      </c>
      <c r="E66" s="427"/>
      <c r="F66" s="194">
        <v>529</v>
      </c>
      <c r="G66" s="194">
        <v>4294</v>
      </c>
      <c r="H66" s="23">
        <f>+F66/G66</f>
        <v>0.1231951560316721</v>
      </c>
      <c r="I66" s="305"/>
      <c r="J66" s="25">
        <v>28</v>
      </c>
    </row>
    <row r="67" spans="1:11" x14ac:dyDescent="0.2">
      <c r="A67" s="420"/>
      <c r="B67" s="422"/>
      <c r="C67" s="21" t="s">
        <v>287</v>
      </c>
      <c r="D67" s="21" t="s">
        <v>357</v>
      </c>
      <c r="E67" s="428"/>
      <c r="F67" s="194">
        <v>379</v>
      </c>
      <c r="G67" s="194">
        <v>3073</v>
      </c>
      <c r="H67" s="23">
        <f t="shared" ref="H67:H116" si="1">+F67/G67</f>
        <v>0.12333224861698666</v>
      </c>
      <c r="I67" s="305"/>
      <c r="J67" s="25">
        <v>20</v>
      </c>
    </row>
    <row r="68" spans="1:11" x14ac:dyDescent="0.2">
      <c r="A68" s="420"/>
      <c r="B68" s="422"/>
      <c r="C68" s="21" t="s">
        <v>288</v>
      </c>
      <c r="D68" s="21" t="s">
        <v>358</v>
      </c>
      <c r="E68" s="428"/>
      <c r="F68" s="194">
        <v>365</v>
      </c>
      <c r="G68" s="194">
        <v>3073</v>
      </c>
      <c r="H68" s="23">
        <f t="shared" si="1"/>
        <v>0.11877643996095021</v>
      </c>
      <c r="I68" s="305">
        <v>20</v>
      </c>
      <c r="J68" s="25">
        <v>20</v>
      </c>
      <c r="K68" s="110"/>
    </row>
    <row r="69" spans="1:11" x14ac:dyDescent="0.2">
      <c r="A69" s="420"/>
      <c r="B69" s="422"/>
      <c r="C69" s="21" t="s">
        <v>289</v>
      </c>
      <c r="D69" s="21" t="s">
        <v>359</v>
      </c>
      <c r="E69" s="428"/>
      <c r="F69" s="194">
        <v>390</v>
      </c>
      <c r="G69" s="194">
        <v>3114</v>
      </c>
      <c r="H69" s="23">
        <f t="shared" si="1"/>
        <v>0.12524084778420039</v>
      </c>
      <c r="I69" s="305">
        <v>20</v>
      </c>
      <c r="J69" s="25">
        <v>20</v>
      </c>
    </row>
    <row r="70" spans="1:11" x14ac:dyDescent="0.2">
      <c r="A70" s="420"/>
      <c r="B70" s="422"/>
      <c r="C70" s="21" t="s">
        <v>290</v>
      </c>
      <c r="D70" s="21" t="s">
        <v>360</v>
      </c>
      <c r="E70" s="428"/>
      <c r="F70" s="194">
        <v>311</v>
      </c>
      <c r="G70" s="194">
        <v>3125</v>
      </c>
      <c r="H70" s="23">
        <f t="shared" si="1"/>
        <v>9.9519999999999997E-2</v>
      </c>
      <c r="I70" s="305"/>
      <c r="J70" s="25">
        <v>19</v>
      </c>
    </row>
    <row r="71" spans="1:11" x14ac:dyDescent="0.2">
      <c r="A71" s="420"/>
      <c r="B71" s="422"/>
      <c r="C71" s="21" t="s">
        <v>291</v>
      </c>
      <c r="D71" s="21" t="s">
        <v>361</v>
      </c>
      <c r="E71" s="428"/>
      <c r="F71" s="194">
        <v>350</v>
      </c>
      <c r="G71" s="194">
        <v>3073</v>
      </c>
      <c r="H71" s="23">
        <f t="shared" si="1"/>
        <v>0.11389521640091116</v>
      </c>
      <c r="I71" s="305">
        <v>20</v>
      </c>
      <c r="J71" s="25">
        <v>20</v>
      </c>
    </row>
    <row r="72" spans="1:11" x14ac:dyDescent="0.2">
      <c r="A72" s="419" t="s">
        <v>139</v>
      </c>
      <c r="B72" s="421" t="s">
        <v>285</v>
      </c>
      <c r="C72" s="21" t="s">
        <v>284</v>
      </c>
      <c r="D72" s="21" t="s">
        <v>362</v>
      </c>
      <c r="E72" s="427">
        <v>1497</v>
      </c>
      <c r="F72" s="194">
        <v>861</v>
      </c>
      <c r="G72" s="194">
        <v>8140</v>
      </c>
      <c r="H72" s="23">
        <f t="shared" si="1"/>
        <v>0.10577395577395578</v>
      </c>
      <c r="I72" s="305">
        <v>66</v>
      </c>
      <c r="J72" s="25">
        <v>66</v>
      </c>
    </row>
    <row r="73" spans="1:11" x14ac:dyDescent="0.2">
      <c r="A73" s="420"/>
      <c r="B73" s="422"/>
      <c r="C73" s="21" t="s">
        <v>285</v>
      </c>
      <c r="D73" s="21" t="s">
        <v>363</v>
      </c>
      <c r="E73" s="428"/>
      <c r="F73" s="194">
        <v>1903</v>
      </c>
      <c r="G73" s="194">
        <v>8054</v>
      </c>
      <c r="H73" s="23">
        <f t="shared" si="1"/>
        <v>0.23628010926247828</v>
      </c>
      <c r="I73" s="305"/>
      <c r="J73" s="25">
        <v>66</v>
      </c>
      <c r="K73" s="110"/>
    </row>
    <row r="74" spans="1:11" x14ac:dyDescent="0.2">
      <c r="A74" s="420"/>
      <c r="B74" s="422"/>
      <c r="C74" s="21" t="s">
        <v>286</v>
      </c>
      <c r="D74" s="21" t="s">
        <v>364</v>
      </c>
      <c r="E74" s="428"/>
      <c r="F74" s="194">
        <v>2324</v>
      </c>
      <c r="G74" s="194">
        <v>8008</v>
      </c>
      <c r="H74" s="23">
        <f t="shared" si="1"/>
        <v>0.29020979020979021</v>
      </c>
      <c r="I74" s="305"/>
      <c r="J74" s="25">
        <v>66</v>
      </c>
    </row>
    <row r="75" spans="1:11" x14ac:dyDescent="0.2">
      <c r="A75" s="419" t="s">
        <v>140</v>
      </c>
      <c r="B75" s="421" t="s">
        <v>293</v>
      </c>
      <c r="C75" s="21" t="s">
        <v>292</v>
      </c>
      <c r="D75" s="21" t="s">
        <v>365</v>
      </c>
      <c r="E75" s="427">
        <v>1163</v>
      </c>
      <c r="F75" s="194">
        <v>633</v>
      </c>
      <c r="G75" s="194">
        <v>8267</v>
      </c>
      <c r="H75" s="23">
        <f t="shared" si="1"/>
        <v>7.6569493165598163E-2</v>
      </c>
      <c r="I75" s="305">
        <v>60</v>
      </c>
      <c r="J75" s="25">
        <v>60</v>
      </c>
    </row>
    <row r="76" spans="1:11" x14ac:dyDescent="0.2">
      <c r="A76" s="420"/>
      <c r="B76" s="422"/>
      <c r="C76" s="21" t="s">
        <v>293</v>
      </c>
      <c r="D76" s="21" t="s">
        <v>366</v>
      </c>
      <c r="E76" s="428"/>
      <c r="F76" s="194">
        <v>810</v>
      </c>
      <c r="G76" s="194">
        <v>3926</v>
      </c>
      <c r="H76" s="23">
        <f t="shared" si="1"/>
        <v>0.20631686194600102</v>
      </c>
      <c r="I76" s="305"/>
      <c r="J76" s="25">
        <v>30</v>
      </c>
      <c r="K76" s="110"/>
    </row>
    <row r="77" spans="1:11" x14ac:dyDescent="0.2">
      <c r="A77" s="420"/>
      <c r="B77" s="422"/>
      <c r="C77" s="21" t="s">
        <v>294</v>
      </c>
      <c r="D77" s="21" t="s">
        <v>367</v>
      </c>
      <c r="E77" s="428"/>
      <c r="F77" s="194">
        <v>1647</v>
      </c>
      <c r="G77" s="194">
        <v>8266</v>
      </c>
      <c r="H77" s="23">
        <f t="shared" si="1"/>
        <v>0.19924993951125092</v>
      </c>
      <c r="I77" s="305"/>
      <c r="J77" s="25">
        <v>60</v>
      </c>
    </row>
    <row r="78" spans="1:11" x14ac:dyDescent="0.2">
      <c r="A78" s="419" t="s">
        <v>141</v>
      </c>
      <c r="B78" s="421" t="s">
        <v>295</v>
      </c>
      <c r="C78" s="244">
        <v>266</v>
      </c>
      <c r="D78" s="105" t="s">
        <v>368</v>
      </c>
      <c r="E78" s="427">
        <v>1406</v>
      </c>
      <c r="F78" s="219">
        <v>482</v>
      </c>
      <c r="G78" s="219">
        <v>3875</v>
      </c>
      <c r="H78" s="23">
        <f t="shared" si="1"/>
        <v>0.12438709677419355</v>
      </c>
      <c r="I78" s="306"/>
      <c r="J78" s="25">
        <v>30</v>
      </c>
      <c r="K78" s="110"/>
    </row>
    <row r="79" spans="1:11" x14ac:dyDescent="0.2">
      <c r="A79" s="419"/>
      <c r="B79" s="421"/>
      <c r="C79" s="244">
        <v>267</v>
      </c>
      <c r="D79" s="118" t="s">
        <v>369</v>
      </c>
      <c r="E79" s="427"/>
      <c r="F79" s="219">
        <v>854</v>
      </c>
      <c r="G79" s="219">
        <v>7985</v>
      </c>
      <c r="H79" s="23">
        <f t="shared" si="1"/>
        <v>0.10695053224796494</v>
      </c>
      <c r="I79" s="306"/>
      <c r="J79" s="25">
        <v>60</v>
      </c>
      <c r="K79" s="110"/>
    </row>
    <row r="80" spans="1:11" x14ac:dyDescent="0.2">
      <c r="A80" s="419"/>
      <c r="B80" s="421"/>
      <c r="C80" s="244">
        <v>268</v>
      </c>
      <c r="D80" s="118" t="s">
        <v>370</v>
      </c>
      <c r="E80" s="427"/>
      <c r="F80" s="219">
        <v>471</v>
      </c>
      <c r="G80" s="219">
        <v>3963</v>
      </c>
      <c r="H80" s="23">
        <f t="shared" si="1"/>
        <v>0.11884935654806965</v>
      </c>
      <c r="I80" s="306"/>
      <c r="J80" s="25">
        <v>30</v>
      </c>
      <c r="K80" s="110"/>
    </row>
    <row r="81" spans="1:14" x14ac:dyDescent="0.2">
      <c r="A81" s="420"/>
      <c r="B81" s="422"/>
      <c r="C81" s="21" t="s">
        <v>295</v>
      </c>
      <c r="D81" s="21" t="s">
        <v>371</v>
      </c>
      <c r="E81" s="428"/>
      <c r="F81" s="194">
        <v>621</v>
      </c>
      <c r="G81" s="194">
        <v>7750</v>
      </c>
      <c r="H81" s="23">
        <f t="shared" si="1"/>
        <v>8.0129032258064517E-2</v>
      </c>
      <c r="I81" s="305"/>
      <c r="J81" s="25">
        <v>60</v>
      </c>
    </row>
    <row r="82" spans="1:14" x14ac:dyDescent="0.2">
      <c r="A82" s="419" t="s">
        <v>142</v>
      </c>
      <c r="B82" s="421" t="s">
        <v>297</v>
      </c>
      <c r="C82" s="21" t="s">
        <v>296</v>
      </c>
      <c r="D82" s="21" t="s">
        <v>373</v>
      </c>
      <c r="E82" s="427">
        <v>1983</v>
      </c>
      <c r="F82" s="194">
        <v>1882</v>
      </c>
      <c r="G82" s="194">
        <v>8008</v>
      </c>
      <c r="H82" s="23">
        <f t="shared" si="1"/>
        <v>0.23501498501498502</v>
      </c>
      <c r="I82" s="305"/>
      <c r="J82" s="25">
        <v>66</v>
      </c>
    </row>
    <row r="83" spans="1:14" x14ac:dyDescent="0.2">
      <c r="A83" s="420"/>
      <c r="B83" s="422"/>
      <c r="C83" s="21" t="s">
        <v>297</v>
      </c>
      <c r="D83" s="21" t="s">
        <v>374</v>
      </c>
      <c r="E83" s="428"/>
      <c r="F83" s="194">
        <v>899</v>
      </c>
      <c r="G83" s="194">
        <v>8014</v>
      </c>
      <c r="H83" s="23">
        <f t="shared" si="1"/>
        <v>0.11217868729722985</v>
      </c>
      <c r="I83" s="305">
        <v>66</v>
      </c>
      <c r="J83" s="25">
        <v>66</v>
      </c>
      <c r="K83" s="110"/>
    </row>
    <row r="84" spans="1:14" x14ac:dyDescent="0.2">
      <c r="A84" s="420"/>
      <c r="B84" s="422"/>
      <c r="C84" s="21" t="s">
        <v>298</v>
      </c>
      <c r="D84" s="21" t="s">
        <v>375</v>
      </c>
      <c r="E84" s="428"/>
      <c r="F84" s="194">
        <v>1941</v>
      </c>
      <c r="G84" s="194">
        <v>8099</v>
      </c>
      <c r="H84" s="23">
        <f t="shared" si="1"/>
        <v>0.23965921718730707</v>
      </c>
      <c r="I84" s="305"/>
      <c r="J84" s="25">
        <v>66</v>
      </c>
    </row>
    <row r="85" spans="1:14" x14ac:dyDescent="0.2">
      <c r="A85" s="420"/>
      <c r="B85" s="422"/>
      <c r="C85" s="21" t="s">
        <v>299</v>
      </c>
      <c r="D85" s="21" t="s">
        <v>376</v>
      </c>
      <c r="E85" s="428"/>
      <c r="F85" s="194">
        <v>880</v>
      </c>
      <c r="G85" s="194">
        <v>7797</v>
      </c>
      <c r="H85" s="23">
        <f t="shared" si="1"/>
        <v>0.11286392202129024</v>
      </c>
      <c r="I85" s="305">
        <v>60</v>
      </c>
      <c r="J85" s="245">
        <v>60</v>
      </c>
    </row>
    <row r="86" spans="1:14" x14ac:dyDescent="0.2">
      <c r="A86" s="419" t="s">
        <v>143</v>
      </c>
      <c r="B86" s="421" t="s">
        <v>300</v>
      </c>
      <c r="C86" s="207">
        <v>276</v>
      </c>
      <c r="D86" s="207" t="s">
        <v>377</v>
      </c>
      <c r="E86" s="427">
        <v>1864</v>
      </c>
      <c r="F86" s="194">
        <v>382</v>
      </c>
      <c r="G86" s="194">
        <v>3875</v>
      </c>
      <c r="H86" s="23">
        <f t="shared" si="1"/>
        <v>9.8580645161290323E-2</v>
      </c>
      <c r="I86" s="305">
        <v>30</v>
      </c>
      <c r="J86" s="25">
        <v>30</v>
      </c>
    </row>
    <row r="87" spans="1:14" x14ac:dyDescent="0.2">
      <c r="A87" s="419"/>
      <c r="B87" s="421"/>
      <c r="C87" s="207">
        <v>277</v>
      </c>
      <c r="D87" s="207" t="s">
        <v>378</v>
      </c>
      <c r="E87" s="427"/>
      <c r="F87" s="194">
        <v>418</v>
      </c>
      <c r="G87" s="194">
        <v>4110</v>
      </c>
      <c r="H87" s="23">
        <f t="shared" si="1"/>
        <v>0.10170316301703163</v>
      </c>
      <c r="I87" s="305">
        <v>30</v>
      </c>
      <c r="J87" s="25">
        <v>30</v>
      </c>
    </row>
    <row r="88" spans="1:14" x14ac:dyDescent="0.2">
      <c r="A88" s="420"/>
      <c r="B88" s="422"/>
      <c r="C88" s="21" t="s">
        <v>300</v>
      </c>
      <c r="D88" s="21" t="s">
        <v>379</v>
      </c>
      <c r="E88" s="428"/>
      <c r="F88" s="194">
        <v>202</v>
      </c>
      <c r="G88" s="194">
        <v>3875</v>
      </c>
      <c r="H88" s="23">
        <f t="shared" si="1"/>
        <v>5.2129032258064513E-2</v>
      </c>
      <c r="I88" s="305"/>
      <c r="J88" s="25">
        <v>30</v>
      </c>
      <c r="K88" s="110"/>
      <c r="L88" s="110"/>
    </row>
    <row r="89" spans="1:14" x14ac:dyDescent="0.2">
      <c r="A89" s="420"/>
      <c r="B89" s="422"/>
      <c r="C89" s="21" t="s">
        <v>301</v>
      </c>
      <c r="D89" s="21" t="s">
        <v>380</v>
      </c>
      <c r="E89" s="428"/>
      <c r="F89" s="194">
        <v>649</v>
      </c>
      <c r="G89" s="194">
        <v>3053</v>
      </c>
      <c r="H89" s="23">
        <f t="shared" si="1"/>
        <v>0.2125777923354078</v>
      </c>
      <c r="I89" s="305"/>
      <c r="J89" s="25">
        <v>20</v>
      </c>
    </row>
    <row r="90" spans="1:14" x14ac:dyDescent="0.2">
      <c r="A90" s="420"/>
      <c r="B90" s="422"/>
      <c r="C90" s="21" t="s">
        <v>302</v>
      </c>
      <c r="D90" s="21" t="s">
        <v>381</v>
      </c>
      <c r="E90" s="428"/>
      <c r="F90" s="194">
        <v>507</v>
      </c>
      <c r="G90" s="194">
        <v>3058</v>
      </c>
      <c r="H90" s="23">
        <f t="shared" si="1"/>
        <v>0.16579463701765859</v>
      </c>
      <c r="I90" s="305"/>
      <c r="J90" s="25">
        <v>20</v>
      </c>
    </row>
    <row r="91" spans="1:14" x14ac:dyDescent="0.2">
      <c r="A91" s="420"/>
      <c r="B91" s="422"/>
      <c r="C91" s="21" t="s">
        <v>303</v>
      </c>
      <c r="D91" s="21" t="s">
        <v>382</v>
      </c>
      <c r="E91" s="428"/>
      <c r="F91" s="194">
        <v>559</v>
      </c>
      <c r="G91" s="194">
        <v>3053</v>
      </c>
      <c r="H91" s="23">
        <f t="shared" si="1"/>
        <v>0.18309859154929578</v>
      </c>
      <c r="I91" s="305"/>
      <c r="J91" s="25">
        <v>20</v>
      </c>
    </row>
    <row r="92" spans="1:14" x14ac:dyDescent="0.2">
      <c r="A92" s="420"/>
      <c r="B92" s="422"/>
      <c r="C92" s="21" t="s">
        <v>304</v>
      </c>
      <c r="D92" s="21" t="s">
        <v>383</v>
      </c>
      <c r="E92" s="428"/>
      <c r="F92" s="194">
        <v>383</v>
      </c>
      <c r="G92" s="194">
        <v>3073</v>
      </c>
      <c r="H92" s="23">
        <f t="shared" si="1"/>
        <v>0.12463390823299707</v>
      </c>
      <c r="I92" s="305"/>
      <c r="J92" s="25">
        <v>20</v>
      </c>
    </row>
    <row r="93" spans="1:14" x14ac:dyDescent="0.2">
      <c r="A93" s="420"/>
      <c r="B93" s="422"/>
      <c r="C93" s="21" t="s">
        <v>305</v>
      </c>
      <c r="D93" s="21" t="s">
        <v>384</v>
      </c>
      <c r="E93" s="428"/>
      <c r="F93" s="194">
        <v>651</v>
      </c>
      <c r="G93" s="194">
        <v>3073</v>
      </c>
      <c r="H93" s="23">
        <f t="shared" si="1"/>
        <v>0.21184510250569477</v>
      </c>
      <c r="I93" s="305"/>
      <c r="J93" s="25">
        <v>20</v>
      </c>
    </row>
    <row r="94" spans="1:14" x14ac:dyDescent="0.2">
      <c r="A94" s="420"/>
      <c r="B94" s="422"/>
      <c r="C94" s="117" t="s">
        <v>306</v>
      </c>
      <c r="D94" s="21" t="s">
        <v>385</v>
      </c>
      <c r="E94" s="428"/>
      <c r="F94" s="194">
        <v>277</v>
      </c>
      <c r="G94" s="194">
        <v>3073</v>
      </c>
      <c r="H94" s="23">
        <f t="shared" si="1"/>
        <v>9.0139928408721121E-2</v>
      </c>
      <c r="I94" s="305">
        <v>20</v>
      </c>
      <c r="J94" s="25">
        <v>20</v>
      </c>
    </row>
    <row r="95" spans="1:14" x14ac:dyDescent="0.2">
      <c r="A95" s="423" t="s">
        <v>172</v>
      </c>
      <c r="B95" s="425">
        <v>285</v>
      </c>
      <c r="C95" s="117" t="s">
        <v>307</v>
      </c>
      <c r="D95" s="21" t="s">
        <v>386</v>
      </c>
      <c r="E95" s="441">
        <v>1281</v>
      </c>
      <c r="F95" s="194">
        <v>1766</v>
      </c>
      <c r="G95" s="194">
        <v>7985</v>
      </c>
      <c r="H95" s="23">
        <f t="shared" si="1"/>
        <v>0.22116468378209142</v>
      </c>
      <c r="I95" s="305"/>
      <c r="J95" s="25">
        <v>60</v>
      </c>
    </row>
    <row r="96" spans="1:14" x14ac:dyDescent="0.2">
      <c r="A96" s="424"/>
      <c r="B96" s="426"/>
      <c r="C96" s="117" t="s">
        <v>308</v>
      </c>
      <c r="D96" s="21" t="s">
        <v>387</v>
      </c>
      <c r="E96" s="443"/>
      <c r="F96" s="194">
        <v>430</v>
      </c>
      <c r="G96" s="194">
        <v>4243</v>
      </c>
      <c r="H96" s="23">
        <f t="shared" si="1"/>
        <v>0.10134338911147772</v>
      </c>
      <c r="I96" s="305">
        <v>31</v>
      </c>
      <c r="J96" s="25">
        <v>31</v>
      </c>
      <c r="K96" s="110"/>
      <c r="L96" s="33"/>
      <c r="M96" s="33"/>
      <c r="N96" s="33"/>
    </row>
    <row r="97" spans="1:14" x14ac:dyDescent="0.2">
      <c r="A97" s="424"/>
      <c r="B97" s="426"/>
      <c r="C97" s="117" t="s">
        <v>309</v>
      </c>
      <c r="D97" s="21" t="s">
        <v>388</v>
      </c>
      <c r="E97" s="444"/>
      <c r="F97" s="194">
        <v>769</v>
      </c>
      <c r="G97" s="194">
        <v>7985</v>
      </c>
      <c r="H97" s="23">
        <f t="shared" si="1"/>
        <v>9.6305572949279897E-2</v>
      </c>
      <c r="I97" s="305"/>
      <c r="J97" s="25">
        <v>60</v>
      </c>
      <c r="L97" s="33"/>
      <c r="M97" s="33"/>
      <c r="N97" s="33"/>
    </row>
    <row r="98" spans="1:14" x14ac:dyDescent="0.2">
      <c r="A98" s="21" t="s">
        <v>144</v>
      </c>
      <c r="B98" s="47"/>
      <c r="C98" s="117">
        <v>287</v>
      </c>
      <c r="D98" s="117" t="s">
        <v>389</v>
      </c>
      <c r="E98" s="246">
        <v>233</v>
      </c>
      <c r="F98" s="194">
        <v>402</v>
      </c>
      <c r="G98" s="194">
        <v>3875</v>
      </c>
      <c r="H98" s="23">
        <f t="shared" si="1"/>
        <v>0.10374193548387096</v>
      </c>
      <c r="I98" s="305"/>
      <c r="J98" s="25">
        <v>30</v>
      </c>
      <c r="L98" s="33"/>
      <c r="M98" s="33"/>
      <c r="N98" s="33"/>
    </row>
    <row r="99" spans="1:14" x14ac:dyDescent="0.2">
      <c r="A99" s="21" t="s">
        <v>112</v>
      </c>
      <c r="B99" s="21"/>
      <c r="C99" s="117">
        <v>152</v>
      </c>
      <c r="D99" s="21" t="s">
        <v>418</v>
      </c>
      <c r="E99" s="246">
        <v>541</v>
      </c>
      <c r="F99" s="194">
        <v>2029</v>
      </c>
      <c r="G99" s="194">
        <v>10575</v>
      </c>
      <c r="H99" s="23">
        <f t="shared" si="1"/>
        <v>0.1918676122931442</v>
      </c>
      <c r="I99" s="305"/>
      <c r="J99" s="25">
        <v>74</v>
      </c>
      <c r="L99" s="34"/>
      <c r="M99" s="34"/>
      <c r="N99" s="33"/>
    </row>
    <row r="100" spans="1:14" x14ac:dyDescent="0.2">
      <c r="A100" s="21" t="s">
        <v>113</v>
      </c>
      <c r="B100" s="21"/>
      <c r="C100" s="117">
        <v>153</v>
      </c>
      <c r="D100" s="21" t="s">
        <v>445</v>
      </c>
      <c r="E100" s="246">
        <v>130</v>
      </c>
      <c r="F100" s="194">
        <v>491</v>
      </c>
      <c r="G100" s="194">
        <v>1934</v>
      </c>
      <c r="H100" s="23">
        <f t="shared" si="1"/>
        <v>0.25387797311271976</v>
      </c>
      <c r="I100" s="305"/>
      <c r="J100" s="25">
        <v>17</v>
      </c>
      <c r="L100" s="34"/>
      <c r="M100" s="34"/>
      <c r="N100" s="33"/>
    </row>
    <row r="101" spans="1:14" x14ac:dyDescent="0.2">
      <c r="A101" s="21" t="s">
        <v>114</v>
      </c>
      <c r="B101" s="21"/>
      <c r="C101" s="117">
        <v>154</v>
      </c>
      <c r="D101" s="21" t="s">
        <v>419</v>
      </c>
      <c r="E101" s="246">
        <v>347</v>
      </c>
      <c r="F101" s="194">
        <v>1128</v>
      </c>
      <c r="G101" s="194">
        <v>6744</v>
      </c>
      <c r="H101" s="23">
        <f t="shared" si="1"/>
        <v>0.16725978647686832</v>
      </c>
      <c r="I101" s="305"/>
      <c r="J101" s="25">
        <v>58</v>
      </c>
      <c r="L101" s="34"/>
      <c r="M101" s="34"/>
      <c r="N101" s="33"/>
    </row>
    <row r="102" spans="1:14" x14ac:dyDescent="0.2">
      <c r="A102" s="21" t="s">
        <v>115</v>
      </c>
      <c r="B102" s="21"/>
      <c r="C102" s="117">
        <v>156</v>
      </c>
      <c r="D102" s="21" t="s">
        <v>421</v>
      </c>
      <c r="E102" s="246">
        <v>290</v>
      </c>
      <c r="F102" s="194">
        <v>1151</v>
      </c>
      <c r="G102" s="194">
        <v>6744</v>
      </c>
      <c r="H102" s="23">
        <f t="shared" si="1"/>
        <v>0.17067022538552787</v>
      </c>
      <c r="I102" s="305"/>
      <c r="J102" s="25">
        <v>60</v>
      </c>
      <c r="L102" s="34"/>
      <c r="M102" s="34"/>
      <c r="N102" s="33"/>
    </row>
    <row r="103" spans="1:14" x14ac:dyDescent="0.2">
      <c r="A103" s="21" t="s">
        <v>117</v>
      </c>
      <c r="B103" s="21"/>
      <c r="C103" s="117">
        <v>161</v>
      </c>
      <c r="D103" s="21" t="s">
        <v>422</v>
      </c>
      <c r="E103" s="246">
        <v>226</v>
      </c>
      <c r="F103" s="194">
        <v>906</v>
      </c>
      <c r="G103" s="194">
        <v>5124</v>
      </c>
      <c r="H103" s="23">
        <f t="shared" si="1"/>
        <v>0.17681498829039813</v>
      </c>
      <c r="I103" s="305"/>
      <c r="J103" s="25">
        <v>36</v>
      </c>
      <c r="L103" s="34"/>
      <c r="M103" s="34"/>
      <c r="N103" s="33"/>
    </row>
    <row r="104" spans="1:14" x14ac:dyDescent="0.2">
      <c r="A104" s="21" t="s">
        <v>118</v>
      </c>
      <c r="B104" s="21"/>
      <c r="C104" s="117">
        <v>165</v>
      </c>
      <c r="D104" s="21" t="s">
        <v>423</v>
      </c>
      <c r="E104" s="246">
        <v>378</v>
      </c>
      <c r="F104" s="194">
        <v>1523</v>
      </c>
      <c r="G104" s="194">
        <v>8382</v>
      </c>
      <c r="H104" s="23">
        <f t="shared" si="1"/>
        <v>0.18169887854927225</v>
      </c>
      <c r="I104" s="305"/>
      <c r="J104" s="25">
        <v>77</v>
      </c>
      <c r="L104" s="34"/>
      <c r="M104" s="34"/>
      <c r="N104" s="33"/>
    </row>
    <row r="105" spans="1:14" x14ac:dyDescent="0.2">
      <c r="A105" s="21" t="s">
        <v>119</v>
      </c>
      <c r="B105" s="21"/>
      <c r="C105" s="117">
        <v>166</v>
      </c>
      <c r="D105" s="21" t="s">
        <v>427</v>
      </c>
      <c r="E105" s="246">
        <v>444</v>
      </c>
      <c r="F105" s="194">
        <v>1556</v>
      </c>
      <c r="G105" s="194">
        <v>8425</v>
      </c>
      <c r="H105" s="23">
        <f t="shared" si="1"/>
        <v>0.18468842729970325</v>
      </c>
      <c r="I105" s="196"/>
      <c r="J105" s="25">
        <v>76</v>
      </c>
      <c r="L105" s="34"/>
      <c r="M105" s="34"/>
      <c r="N105" s="33"/>
    </row>
    <row r="106" spans="1:14" x14ac:dyDescent="0.2">
      <c r="A106" s="21" t="s">
        <v>120</v>
      </c>
      <c r="B106" s="21"/>
      <c r="C106" s="117">
        <v>167</v>
      </c>
      <c r="D106" s="21" t="s">
        <v>428</v>
      </c>
      <c r="E106" s="246">
        <v>441</v>
      </c>
      <c r="F106" s="194">
        <v>1484</v>
      </c>
      <c r="G106" s="194">
        <v>8312</v>
      </c>
      <c r="H106" s="23">
        <f t="shared" si="1"/>
        <v>0.17853705486044275</v>
      </c>
      <c r="I106" s="196"/>
      <c r="J106" s="25">
        <v>75</v>
      </c>
      <c r="L106" s="34"/>
      <c r="M106" s="34"/>
      <c r="N106" s="33"/>
    </row>
    <row r="107" spans="1:14" x14ac:dyDescent="0.2">
      <c r="A107" s="21" t="s">
        <v>121</v>
      </c>
      <c r="B107" s="21"/>
      <c r="C107" s="117">
        <v>168</v>
      </c>
      <c r="D107" s="21" t="s">
        <v>429</v>
      </c>
      <c r="E107" s="246">
        <v>738</v>
      </c>
      <c r="F107" s="194">
        <v>2741</v>
      </c>
      <c r="G107" s="194">
        <v>14143</v>
      </c>
      <c r="H107" s="23">
        <f t="shared" si="1"/>
        <v>0.19380612317047302</v>
      </c>
      <c r="I107" s="196"/>
      <c r="J107" s="25">
        <v>103</v>
      </c>
      <c r="L107" s="34"/>
      <c r="M107" s="34"/>
      <c r="N107" s="33"/>
    </row>
    <row r="108" spans="1:14" x14ac:dyDescent="0.2">
      <c r="A108" s="117">
        <v>6094</v>
      </c>
      <c r="B108" s="21"/>
      <c r="C108" s="117">
        <v>169</v>
      </c>
      <c r="D108" s="21" t="s">
        <v>437</v>
      </c>
      <c r="E108" s="246">
        <v>121</v>
      </c>
      <c r="F108" s="194">
        <v>369</v>
      </c>
      <c r="G108" s="194">
        <v>2300</v>
      </c>
      <c r="H108" s="23">
        <f t="shared" si="1"/>
        <v>0.16043478260869565</v>
      </c>
      <c r="I108" s="196"/>
      <c r="J108" s="25">
        <v>20</v>
      </c>
      <c r="L108" s="34"/>
      <c r="M108" s="34"/>
      <c r="N108" s="33"/>
    </row>
    <row r="109" spans="1:14" x14ac:dyDescent="0.2">
      <c r="A109" s="21" t="s">
        <v>122</v>
      </c>
      <c r="B109" s="21"/>
      <c r="C109" s="117">
        <v>171</v>
      </c>
      <c r="D109" s="21" t="s">
        <v>430</v>
      </c>
      <c r="E109" s="246">
        <v>123</v>
      </c>
      <c r="F109" s="194">
        <v>512</v>
      </c>
      <c r="G109" s="194">
        <v>2240</v>
      </c>
      <c r="H109" s="23">
        <f t="shared" si="1"/>
        <v>0.22857142857142856</v>
      </c>
      <c r="I109" s="196"/>
      <c r="J109" s="25">
        <v>20</v>
      </c>
      <c r="L109" s="34"/>
      <c r="M109" s="34"/>
      <c r="N109" s="33"/>
    </row>
    <row r="110" spans="1:14" x14ac:dyDescent="0.2">
      <c r="A110" s="21" t="s">
        <v>123</v>
      </c>
      <c r="B110" s="21"/>
      <c r="C110" s="117">
        <v>172</v>
      </c>
      <c r="D110" s="21" t="s">
        <v>431</v>
      </c>
      <c r="E110" s="246">
        <v>142</v>
      </c>
      <c r="F110" s="194">
        <v>458</v>
      </c>
      <c r="G110" s="194">
        <v>2240</v>
      </c>
      <c r="H110" s="23">
        <f t="shared" si="1"/>
        <v>0.20446428571428571</v>
      </c>
      <c r="I110" s="196"/>
      <c r="J110" s="25">
        <v>20</v>
      </c>
      <c r="L110" s="34"/>
      <c r="M110" s="34"/>
      <c r="N110" s="33"/>
    </row>
    <row r="111" spans="1:14" x14ac:dyDescent="0.2">
      <c r="A111" s="21" t="s">
        <v>124</v>
      </c>
      <c r="B111" s="21"/>
      <c r="C111" s="117">
        <v>188</v>
      </c>
      <c r="D111" s="21" t="s">
        <v>432</v>
      </c>
      <c r="E111" s="246">
        <v>130</v>
      </c>
      <c r="F111" s="194">
        <v>136</v>
      </c>
      <c r="G111" s="194">
        <v>1942</v>
      </c>
      <c r="H111" s="23">
        <f t="shared" si="1"/>
        <v>7.0030895983522148E-2</v>
      </c>
      <c r="I111" s="196"/>
      <c r="J111" s="25">
        <v>17</v>
      </c>
      <c r="L111" s="34"/>
      <c r="M111" s="34"/>
      <c r="N111" s="33"/>
    </row>
    <row r="112" spans="1:14" x14ac:dyDescent="0.2">
      <c r="A112" s="21" t="s">
        <v>125</v>
      </c>
      <c r="B112" s="21"/>
      <c r="C112" s="117">
        <v>189</v>
      </c>
      <c r="D112" s="21" t="s">
        <v>433</v>
      </c>
      <c r="E112" s="246">
        <v>111</v>
      </c>
      <c r="F112" s="194">
        <v>152</v>
      </c>
      <c r="G112" s="194">
        <v>1885</v>
      </c>
      <c r="H112" s="23">
        <f t="shared" si="1"/>
        <v>8.0636604774535811E-2</v>
      </c>
      <c r="I112" s="307">
        <v>17</v>
      </c>
      <c r="J112" s="222">
        <v>17</v>
      </c>
      <c r="L112" s="34"/>
      <c r="M112" s="34"/>
      <c r="N112" s="33"/>
    </row>
    <row r="113" spans="1:14" x14ac:dyDescent="0.2">
      <c r="A113" s="21" t="s">
        <v>126</v>
      </c>
      <c r="B113" s="21"/>
      <c r="C113" s="117">
        <v>191</v>
      </c>
      <c r="D113" s="21" t="s">
        <v>434</v>
      </c>
      <c r="E113" s="246">
        <v>125</v>
      </c>
      <c r="F113" s="194">
        <v>416</v>
      </c>
      <c r="G113" s="194">
        <v>1932</v>
      </c>
      <c r="H113" s="23">
        <f t="shared" si="1"/>
        <v>0.21532091097308489</v>
      </c>
      <c r="I113" s="307"/>
      <c r="J113" s="223">
        <v>17</v>
      </c>
      <c r="L113" s="34"/>
      <c r="M113" s="34"/>
      <c r="N113" s="33"/>
    </row>
    <row r="114" spans="1:14" x14ac:dyDescent="0.2">
      <c r="A114" s="21" t="s">
        <v>127</v>
      </c>
      <c r="B114" s="21"/>
      <c r="C114" s="117">
        <v>192</v>
      </c>
      <c r="D114" s="21" t="s">
        <v>435</v>
      </c>
      <c r="E114" s="246">
        <v>85</v>
      </c>
      <c r="F114" s="194">
        <v>496</v>
      </c>
      <c r="G114" s="194">
        <v>1885</v>
      </c>
      <c r="H114" s="23">
        <f t="shared" si="1"/>
        <v>0.26312997347480105</v>
      </c>
      <c r="I114" s="196"/>
      <c r="J114" s="25">
        <v>17</v>
      </c>
      <c r="L114" s="34"/>
      <c r="M114" s="34"/>
      <c r="N114" s="33"/>
    </row>
    <row r="115" spans="1:14" x14ac:dyDescent="0.2">
      <c r="A115" s="21" t="s">
        <v>128</v>
      </c>
      <c r="B115" s="21"/>
      <c r="C115" s="117">
        <v>193</v>
      </c>
      <c r="D115" s="21" t="s">
        <v>436</v>
      </c>
      <c r="E115" s="246">
        <v>120</v>
      </c>
      <c r="F115" s="194">
        <v>438</v>
      </c>
      <c r="G115" s="194">
        <v>1932</v>
      </c>
      <c r="H115" s="23">
        <f t="shared" si="1"/>
        <v>0.2267080745341615</v>
      </c>
      <c r="I115" s="196"/>
      <c r="J115" s="25">
        <v>17</v>
      </c>
      <c r="L115" s="34"/>
      <c r="M115" s="34"/>
      <c r="N115" s="33"/>
    </row>
    <row r="116" spans="1:14" x14ac:dyDescent="0.2">
      <c r="A116" s="117">
        <v>6069</v>
      </c>
      <c r="B116" s="21"/>
      <c r="C116" s="117">
        <v>145</v>
      </c>
      <c r="D116" s="21" t="s">
        <v>483</v>
      </c>
      <c r="E116" s="246">
        <v>204</v>
      </c>
      <c r="F116" s="194">
        <v>192</v>
      </c>
      <c r="G116" s="194">
        <v>3785</v>
      </c>
      <c r="H116" s="23">
        <f t="shared" si="1"/>
        <v>5.0726552179656541E-2</v>
      </c>
      <c r="I116" s="196">
        <v>22</v>
      </c>
      <c r="J116" s="25">
        <v>22</v>
      </c>
      <c r="L116" s="34"/>
      <c r="M116" s="34"/>
      <c r="N116" s="33"/>
    </row>
    <row r="117" spans="1:14" x14ac:dyDescent="0.2">
      <c r="A117" s="21" t="s">
        <v>146</v>
      </c>
      <c r="B117" s="21"/>
      <c r="C117" s="117">
        <v>146</v>
      </c>
      <c r="D117" s="21" t="s">
        <v>438</v>
      </c>
      <c r="E117" s="246">
        <v>328</v>
      </c>
      <c r="F117" s="194">
        <v>1023</v>
      </c>
      <c r="G117" s="194">
        <v>6379</v>
      </c>
      <c r="H117" s="23">
        <f t="shared" ref="H117:H125" si="2">+F117/G117</f>
        <v>0.16036996394419187</v>
      </c>
      <c r="I117" s="196"/>
      <c r="J117" s="25">
        <v>40</v>
      </c>
      <c r="L117" s="33"/>
      <c r="M117" s="33"/>
      <c r="N117" s="33"/>
    </row>
    <row r="118" spans="1:14" x14ac:dyDescent="0.2">
      <c r="A118" s="21" t="s">
        <v>158</v>
      </c>
      <c r="B118" s="21"/>
      <c r="C118" s="117">
        <v>155</v>
      </c>
      <c r="D118" s="21" t="s">
        <v>420</v>
      </c>
      <c r="E118" s="246">
        <v>396</v>
      </c>
      <c r="F118" s="194">
        <v>853</v>
      </c>
      <c r="G118" s="194">
        <v>6728</v>
      </c>
      <c r="H118" s="23">
        <f t="shared" si="2"/>
        <v>0.12678359096313913</v>
      </c>
      <c r="I118" s="196"/>
      <c r="J118" s="25">
        <v>46</v>
      </c>
      <c r="L118" s="33"/>
      <c r="M118" s="33"/>
      <c r="N118" s="33"/>
    </row>
    <row r="119" spans="1:14" x14ac:dyDescent="0.2">
      <c r="A119" s="21" t="s">
        <v>188</v>
      </c>
      <c r="B119" s="21"/>
      <c r="C119" s="117">
        <v>151</v>
      </c>
      <c r="D119" s="21" t="s">
        <v>439</v>
      </c>
      <c r="E119" s="246">
        <v>332</v>
      </c>
      <c r="F119" s="194">
        <v>1074</v>
      </c>
      <c r="G119" s="194">
        <v>5319</v>
      </c>
      <c r="H119" s="23">
        <f t="shared" si="2"/>
        <v>0.20191765369430345</v>
      </c>
      <c r="I119" s="196"/>
      <c r="J119" s="25">
        <v>48</v>
      </c>
      <c r="L119" s="33"/>
      <c r="M119" s="33"/>
      <c r="N119" s="33"/>
    </row>
    <row r="120" spans="1:14" x14ac:dyDescent="0.2">
      <c r="A120" s="21" t="s">
        <v>189</v>
      </c>
      <c r="B120" s="21"/>
      <c r="C120" s="117">
        <v>148</v>
      </c>
      <c r="D120" s="21" t="s">
        <v>440</v>
      </c>
      <c r="E120" s="246">
        <v>321</v>
      </c>
      <c r="F120" s="194">
        <v>963</v>
      </c>
      <c r="G120" s="194">
        <v>5319</v>
      </c>
      <c r="H120" s="23">
        <f t="shared" si="2"/>
        <v>0.18104906937394247</v>
      </c>
      <c r="I120" s="196"/>
      <c r="J120" s="25">
        <v>48</v>
      </c>
      <c r="L120" s="33"/>
      <c r="M120" s="33"/>
      <c r="N120" s="33"/>
    </row>
    <row r="121" spans="1:14" x14ac:dyDescent="0.2">
      <c r="A121" s="21" t="s">
        <v>190</v>
      </c>
      <c r="B121" s="21"/>
      <c r="C121" s="117">
        <v>147</v>
      </c>
      <c r="D121" s="21" t="s">
        <v>441</v>
      </c>
      <c r="E121" s="246">
        <v>264</v>
      </c>
      <c r="F121" s="194">
        <v>1121</v>
      </c>
      <c r="G121" s="194">
        <v>5408</v>
      </c>
      <c r="H121" s="23">
        <f t="shared" si="2"/>
        <v>0.20728550295857989</v>
      </c>
      <c r="I121" s="196"/>
      <c r="J121" s="25">
        <v>47</v>
      </c>
    </row>
    <row r="122" spans="1:14" x14ac:dyDescent="0.2">
      <c r="A122" s="21" t="s">
        <v>191</v>
      </c>
      <c r="B122" s="21"/>
      <c r="C122" s="117">
        <v>137</v>
      </c>
      <c r="D122" s="21" t="s">
        <v>442</v>
      </c>
      <c r="E122" s="246">
        <v>324</v>
      </c>
      <c r="F122" s="194">
        <v>1027</v>
      </c>
      <c r="G122" s="194">
        <v>5439</v>
      </c>
      <c r="H122" s="23">
        <f t="shared" si="2"/>
        <v>0.18882147453576026</v>
      </c>
      <c r="I122" s="196"/>
      <c r="J122" s="25">
        <v>48</v>
      </c>
    </row>
    <row r="123" spans="1:14" x14ac:dyDescent="0.2">
      <c r="A123" s="21" t="s">
        <v>192</v>
      </c>
      <c r="B123" s="21"/>
      <c r="C123" s="117" t="s">
        <v>486</v>
      </c>
      <c r="D123" s="21" t="s">
        <v>443</v>
      </c>
      <c r="E123" s="246">
        <v>240</v>
      </c>
      <c r="F123" s="194">
        <v>1006</v>
      </c>
      <c r="G123" s="194">
        <v>5439</v>
      </c>
      <c r="H123" s="23">
        <f t="shared" si="2"/>
        <v>0.18496047067475638</v>
      </c>
      <c r="I123" s="26"/>
      <c r="J123" s="25">
        <v>48</v>
      </c>
    </row>
    <row r="124" spans="1:14" x14ac:dyDescent="0.2">
      <c r="A124" s="21" t="s">
        <v>193</v>
      </c>
      <c r="B124" s="21"/>
      <c r="C124" s="117">
        <v>149</v>
      </c>
      <c r="D124" s="21" t="s">
        <v>444</v>
      </c>
      <c r="E124" s="246">
        <v>269</v>
      </c>
      <c r="F124" s="194">
        <v>839</v>
      </c>
      <c r="G124" s="194">
        <v>5319</v>
      </c>
      <c r="H124" s="23">
        <f t="shared" si="2"/>
        <v>0.15773641661966534</v>
      </c>
      <c r="I124" s="26"/>
      <c r="J124" s="25">
        <v>48</v>
      </c>
    </row>
    <row r="125" spans="1:14" x14ac:dyDescent="0.2">
      <c r="A125" s="417">
        <v>6046</v>
      </c>
      <c r="B125" s="416" t="s">
        <v>202</v>
      </c>
      <c r="C125" s="117" t="s">
        <v>202</v>
      </c>
      <c r="D125" s="21" t="s">
        <v>411</v>
      </c>
      <c r="E125" s="427">
        <v>530</v>
      </c>
      <c r="F125" s="194">
        <v>705</v>
      </c>
      <c r="G125" s="194">
        <v>3805</v>
      </c>
      <c r="H125" s="23">
        <f t="shared" si="2"/>
        <v>0.18528252299605782</v>
      </c>
      <c r="I125" s="26"/>
      <c r="J125" s="25">
        <v>29</v>
      </c>
    </row>
    <row r="126" spans="1:14" x14ac:dyDescent="0.2">
      <c r="A126" s="418"/>
      <c r="B126" s="415"/>
      <c r="C126" s="117" t="s">
        <v>206</v>
      </c>
      <c r="D126" s="21" t="s">
        <v>412</v>
      </c>
      <c r="E126" s="428"/>
      <c r="F126" s="194">
        <v>807</v>
      </c>
      <c r="G126" s="194">
        <v>8046</v>
      </c>
      <c r="H126" s="23">
        <f t="shared" ref="H126:H133" si="3">+F126/G126</f>
        <v>0.10029828486204326</v>
      </c>
      <c r="I126" s="26"/>
      <c r="J126" s="25">
        <v>54</v>
      </c>
    </row>
    <row r="127" spans="1:14" x14ac:dyDescent="0.2">
      <c r="A127" s="417">
        <v>6047</v>
      </c>
      <c r="B127" s="416" t="s">
        <v>203</v>
      </c>
      <c r="C127" s="117" t="s">
        <v>203</v>
      </c>
      <c r="D127" s="21" t="s">
        <v>413</v>
      </c>
      <c r="E127" s="427">
        <v>620</v>
      </c>
      <c r="F127" s="194">
        <v>487</v>
      </c>
      <c r="G127" s="194">
        <v>3765</v>
      </c>
      <c r="H127" s="23">
        <f t="shared" si="3"/>
        <v>0.12934926958831341</v>
      </c>
      <c r="I127" s="26"/>
      <c r="J127" s="25">
        <v>29</v>
      </c>
      <c r="K127" s="110"/>
    </row>
    <row r="128" spans="1:14" x14ac:dyDescent="0.2">
      <c r="A128" s="418"/>
      <c r="B128" s="415"/>
      <c r="C128" s="117" t="s">
        <v>208</v>
      </c>
      <c r="D128" s="21" t="s">
        <v>414</v>
      </c>
      <c r="E128" s="428"/>
      <c r="F128" s="194">
        <v>2051</v>
      </c>
      <c r="G128" s="194">
        <v>7928</v>
      </c>
      <c r="H128" s="23">
        <f t="shared" si="3"/>
        <v>0.25870332996972756</v>
      </c>
      <c r="I128" s="26"/>
      <c r="J128" s="25">
        <v>54</v>
      </c>
    </row>
    <row r="129" spans="1:11" x14ac:dyDescent="0.2">
      <c r="A129" s="414">
        <v>6048</v>
      </c>
      <c r="B129" s="416" t="s">
        <v>205</v>
      </c>
      <c r="C129" s="117" t="s">
        <v>204</v>
      </c>
      <c r="D129" s="21" t="s">
        <v>415</v>
      </c>
      <c r="E129" s="427">
        <v>783</v>
      </c>
      <c r="F129" s="194">
        <v>636</v>
      </c>
      <c r="G129" s="194">
        <v>3761</v>
      </c>
      <c r="H129" s="23">
        <f t="shared" si="3"/>
        <v>0.16910396171231057</v>
      </c>
      <c r="I129" s="26"/>
      <c r="J129" s="256">
        <v>27</v>
      </c>
    </row>
    <row r="130" spans="1:11" x14ac:dyDescent="0.2">
      <c r="A130" s="415"/>
      <c r="B130" s="415"/>
      <c r="C130" s="117" t="s">
        <v>205</v>
      </c>
      <c r="D130" s="21" t="s">
        <v>416</v>
      </c>
      <c r="E130" s="428"/>
      <c r="F130" s="194">
        <v>570</v>
      </c>
      <c r="G130" s="194">
        <v>3761</v>
      </c>
      <c r="H130" s="23">
        <f t="shared" si="3"/>
        <v>0.15155543738367455</v>
      </c>
      <c r="I130" s="26"/>
      <c r="J130" s="256">
        <v>29</v>
      </c>
    </row>
    <row r="131" spans="1:11" x14ac:dyDescent="0.2">
      <c r="A131" s="415"/>
      <c r="B131" s="415"/>
      <c r="C131" s="117" t="s">
        <v>207</v>
      </c>
      <c r="D131" s="21" t="s">
        <v>417</v>
      </c>
      <c r="E131" s="428"/>
      <c r="F131" s="194">
        <v>1681</v>
      </c>
      <c r="G131" s="194">
        <v>7477</v>
      </c>
      <c r="H131" s="23">
        <f t="shared" si="3"/>
        <v>0.2248227898889929</v>
      </c>
      <c r="I131" s="26"/>
      <c r="J131" s="256">
        <v>53</v>
      </c>
      <c r="K131" s="110"/>
    </row>
    <row r="132" spans="1:11" x14ac:dyDescent="0.2">
      <c r="A132" s="345">
        <v>6103</v>
      </c>
      <c r="B132" s="345" t="s">
        <v>491</v>
      </c>
      <c r="C132" s="324"/>
      <c r="D132" s="326" t="s">
        <v>492</v>
      </c>
      <c r="E132" s="346">
        <v>328</v>
      </c>
      <c r="F132" s="317">
        <v>652</v>
      </c>
      <c r="G132" s="317">
        <v>7164</v>
      </c>
      <c r="H132" s="347">
        <f t="shared" si="3"/>
        <v>9.1010608598548301E-2</v>
      </c>
      <c r="I132" s="269"/>
      <c r="J132" s="348">
        <v>45</v>
      </c>
      <c r="K132" s="110"/>
    </row>
    <row r="133" spans="1:11" x14ac:dyDescent="0.2">
      <c r="A133" s="322"/>
      <c r="B133" s="320" t="s">
        <v>510</v>
      </c>
      <c r="C133" s="321"/>
      <c r="D133" s="323" t="s">
        <v>525</v>
      </c>
      <c r="E133" s="325">
        <v>134</v>
      </c>
      <c r="F133" s="194">
        <v>16</v>
      </c>
      <c r="G133" s="194">
        <v>4061</v>
      </c>
      <c r="H133" s="23">
        <f t="shared" si="3"/>
        <v>3.9399162767791186E-3</v>
      </c>
      <c r="I133" s="26"/>
      <c r="J133" s="25">
        <v>24</v>
      </c>
      <c r="K133" s="110"/>
    </row>
    <row r="134" spans="1:11" x14ac:dyDescent="0.2">
      <c r="A134" s="357"/>
      <c r="B134" s="357" t="s">
        <v>523</v>
      </c>
      <c r="C134" s="358"/>
      <c r="D134" s="359" t="s">
        <v>524</v>
      </c>
      <c r="E134" s="360"/>
      <c r="F134" s="194"/>
      <c r="G134" s="194">
        <v>4851</v>
      </c>
      <c r="H134" s="23"/>
      <c r="I134" s="26"/>
      <c r="J134" s="256">
        <v>31</v>
      </c>
      <c r="K134" s="110"/>
    </row>
    <row r="135" spans="1:11" x14ac:dyDescent="0.2">
      <c r="A135" s="361"/>
      <c r="B135" s="361"/>
      <c r="C135" s="327"/>
      <c r="D135" s="362"/>
      <c r="E135" s="363"/>
      <c r="F135" s="364"/>
      <c r="G135" s="364"/>
      <c r="H135" s="365"/>
      <c r="I135" s="366"/>
      <c r="J135" s="384"/>
      <c r="K135" s="110"/>
    </row>
    <row r="136" spans="1:11" x14ac:dyDescent="0.2">
      <c r="G136" s="252"/>
      <c r="J136" s="119"/>
    </row>
    <row r="137" spans="1:11" x14ac:dyDescent="0.2">
      <c r="J137" s="119"/>
    </row>
  </sheetData>
  <autoFilter ref="A3:N132" xr:uid="{00000000-0009-0000-0000-000009000000}"/>
  <mergeCells count="92">
    <mergeCell ref="E129:E131"/>
    <mergeCell ref="E59:E61"/>
    <mergeCell ref="E62:E64"/>
    <mergeCell ref="E65:E71"/>
    <mergeCell ref="E72:E74"/>
    <mergeCell ref="E75:E77"/>
    <mergeCell ref="E78:E81"/>
    <mergeCell ref="E82:E85"/>
    <mergeCell ref="E86:E94"/>
    <mergeCell ref="E95:E97"/>
    <mergeCell ref="E125:E126"/>
    <mergeCell ref="E127:E128"/>
    <mergeCell ref="E8:E11"/>
    <mergeCell ref="E12:E15"/>
    <mergeCell ref="E16:E17"/>
    <mergeCell ref="E18:E20"/>
    <mergeCell ref="E57:E58"/>
    <mergeCell ref="E23:E24"/>
    <mergeCell ref="E25:E29"/>
    <mergeCell ref="E30:E32"/>
    <mergeCell ref="E33:E37"/>
    <mergeCell ref="E38:E40"/>
    <mergeCell ref="E41:E43"/>
    <mergeCell ref="E44:E45"/>
    <mergeCell ref="E46:E48"/>
    <mergeCell ref="E49:E51"/>
    <mergeCell ref="E52:E54"/>
    <mergeCell ref="E55:E56"/>
    <mergeCell ref="E21:E22"/>
    <mergeCell ref="A1:J1"/>
    <mergeCell ref="A2:J2"/>
    <mergeCell ref="A4:A7"/>
    <mergeCell ref="B4:B7"/>
    <mergeCell ref="A18:A20"/>
    <mergeCell ref="B18:B20"/>
    <mergeCell ref="A8:A11"/>
    <mergeCell ref="B12:B15"/>
    <mergeCell ref="B8:B11"/>
    <mergeCell ref="A12:A15"/>
    <mergeCell ref="A21:A22"/>
    <mergeCell ref="B21:B22"/>
    <mergeCell ref="A16:A17"/>
    <mergeCell ref="B16:B17"/>
    <mergeCell ref="E4:E7"/>
    <mergeCell ref="A57:A58"/>
    <mergeCell ref="B57:B58"/>
    <mergeCell ref="A23:A24"/>
    <mergeCell ref="B23:B24"/>
    <mergeCell ref="A95:A97"/>
    <mergeCell ref="B95:B97"/>
    <mergeCell ref="A33:A37"/>
    <mergeCell ref="B33:B37"/>
    <mergeCell ref="A38:A40"/>
    <mergeCell ref="B38:B40"/>
    <mergeCell ref="A25:A29"/>
    <mergeCell ref="B25:B29"/>
    <mergeCell ref="A30:A32"/>
    <mergeCell ref="B30:B32"/>
    <mergeCell ref="A46:A48"/>
    <mergeCell ref="B46:B48"/>
    <mergeCell ref="A52:A54"/>
    <mergeCell ref="B52:B54"/>
    <mergeCell ref="A55:A56"/>
    <mergeCell ref="B55:B56"/>
    <mergeCell ref="A41:A43"/>
    <mergeCell ref="B41:B43"/>
    <mergeCell ref="A44:A45"/>
    <mergeCell ref="B44:B45"/>
    <mergeCell ref="A49:A51"/>
    <mergeCell ref="B49:B51"/>
    <mergeCell ref="A62:A64"/>
    <mergeCell ref="B62:B64"/>
    <mergeCell ref="A65:A71"/>
    <mergeCell ref="B65:B71"/>
    <mergeCell ref="A59:A61"/>
    <mergeCell ref="B59:B61"/>
    <mergeCell ref="A72:A74"/>
    <mergeCell ref="B72:B74"/>
    <mergeCell ref="A75:A77"/>
    <mergeCell ref="B75:B77"/>
    <mergeCell ref="A86:A94"/>
    <mergeCell ref="B86:B94"/>
    <mergeCell ref="A82:A85"/>
    <mergeCell ref="B82:B85"/>
    <mergeCell ref="A78:A81"/>
    <mergeCell ref="B78:B81"/>
    <mergeCell ref="A129:A131"/>
    <mergeCell ref="B129:B131"/>
    <mergeCell ref="A125:A126"/>
    <mergeCell ref="B125:B126"/>
    <mergeCell ref="A127:A128"/>
    <mergeCell ref="B127:B128"/>
  </mergeCells>
  <phoneticPr fontId="6" type="noConversion"/>
  <printOptions horizontalCentered="1"/>
  <pageMargins left="0.23622047244094488" right="0.23622047244094488" top="0.19685039370078741" bottom="0.19685039370078741" header="0.31496062992125984" footer="0.31496062992125984"/>
  <pageSetup paperSize="9" scale="69" fitToHeight="0" orientation="portrait" verticalDpi="300" r:id="rId1"/>
  <headerFooter alignWithMargins="0">
    <oddFooter>&amp;R&amp;P/&amp;N oldal</oddFooter>
  </headerFooter>
  <colBreaks count="1" manualBreakCount="1">
    <brk id="10" max="1048575" man="1"/>
  </colBreaks>
  <cellWatches>
    <cellWatch r="H3"/>
  </cellWatche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FF134"/>
  <sheetViews>
    <sheetView view="pageBreakPreview" zoomScaleNormal="82" workbookViewId="0">
      <pane xSplit="3" ySplit="3" topLeftCell="F67" activePane="bottomRight" state="frozen"/>
      <selection pane="topRight" activeCell="D1" sqref="D1"/>
      <selection pane="bottomLeft" activeCell="A4" sqref="A4"/>
      <selection pane="bottomRight" activeCell="I85" sqref="I85"/>
    </sheetView>
  </sheetViews>
  <sheetFormatPr defaultRowHeight="12.75" x14ac:dyDescent="0.2"/>
  <cols>
    <col min="1" max="2" width="10.28515625" style="31" customWidth="1"/>
    <col min="3" max="3" width="8.28515625" style="31" customWidth="1"/>
    <col min="4" max="4" width="13" style="31" customWidth="1"/>
    <col min="5" max="6" width="20.5703125" style="31" customWidth="1"/>
    <col min="7" max="7" width="9.85546875" style="217" customWidth="1"/>
    <col min="8" max="8" width="10.28515625" style="217" customWidth="1"/>
    <col min="9" max="9" width="16" style="31" customWidth="1"/>
    <col min="10" max="10" width="12.5703125" style="31" customWidth="1"/>
    <col min="11" max="11" width="10.7109375" style="32" customWidth="1"/>
    <col min="12" max="12" width="13.140625" style="33" customWidth="1"/>
    <col min="13" max="13" width="11.42578125" style="217" customWidth="1"/>
    <col min="14" max="14" width="10.42578125" style="31" customWidth="1"/>
    <col min="15" max="15" width="9.140625" style="31"/>
    <col min="16" max="16" width="9.5703125" style="217" customWidth="1"/>
    <col min="17" max="17" width="9.140625" style="33"/>
    <col min="18" max="19" width="10" style="33" bestFit="1" customWidth="1"/>
    <col min="20" max="162" width="9.140625" style="33"/>
    <col min="163" max="16384" width="9.140625" style="31"/>
  </cols>
  <sheetData>
    <row r="1" spans="1:162" ht="40.5" customHeight="1" x14ac:dyDescent="0.25">
      <c r="A1" s="445" t="s">
        <v>209</v>
      </c>
      <c r="B1" s="445"/>
      <c r="C1" s="445"/>
      <c r="D1" s="445"/>
      <c r="E1" s="445"/>
      <c r="F1" s="445"/>
      <c r="G1" s="445"/>
      <c r="H1" s="445"/>
      <c r="I1" s="445"/>
      <c r="J1" s="445"/>
      <c r="K1" s="445"/>
      <c r="L1" s="446"/>
      <c r="M1" s="446"/>
      <c r="N1" s="446"/>
      <c r="O1" s="446"/>
      <c r="P1" s="446"/>
    </row>
    <row r="2" spans="1:162" s="65" customFormat="1" ht="24.95" customHeight="1" thickBot="1" x14ac:dyDescent="0.25">
      <c r="A2" s="400" t="s">
        <v>522</v>
      </c>
      <c r="B2" s="413"/>
      <c r="C2" s="413"/>
      <c r="D2" s="413"/>
      <c r="E2" s="413"/>
      <c r="F2" s="413"/>
      <c r="G2" s="413"/>
      <c r="H2" s="413"/>
      <c r="I2" s="413"/>
      <c r="J2" s="413"/>
      <c r="K2" s="413"/>
      <c r="L2" s="447"/>
      <c r="M2" s="448"/>
      <c r="N2" s="448"/>
      <c r="O2" s="448"/>
      <c r="P2" s="448"/>
      <c r="Q2" s="168"/>
      <c r="R2" s="168"/>
      <c r="S2" s="168"/>
      <c r="T2" s="168"/>
      <c r="U2" s="168"/>
      <c r="V2" s="168"/>
      <c r="W2" s="168"/>
      <c r="X2" s="168"/>
      <c r="Y2" s="168"/>
      <c r="Z2" s="168"/>
      <c r="AA2" s="168"/>
      <c r="AB2" s="168"/>
      <c r="AC2" s="168"/>
      <c r="AD2" s="168"/>
      <c r="AE2" s="168"/>
      <c r="AF2" s="168"/>
      <c r="AG2" s="168"/>
      <c r="AH2" s="168"/>
      <c r="AI2" s="168"/>
      <c r="AJ2" s="168"/>
      <c r="AK2" s="168"/>
      <c r="AL2" s="168"/>
      <c r="AM2" s="168"/>
      <c r="AN2" s="168"/>
      <c r="AO2" s="168"/>
      <c r="AP2" s="168"/>
      <c r="AQ2" s="168"/>
      <c r="AR2" s="168"/>
      <c r="AS2" s="168"/>
      <c r="AT2" s="168"/>
      <c r="AU2" s="168"/>
      <c r="AV2" s="168"/>
      <c r="AW2" s="168"/>
      <c r="AX2" s="168"/>
      <c r="AY2" s="168"/>
      <c r="AZ2" s="168"/>
      <c r="BA2" s="168"/>
      <c r="BB2" s="168"/>
      <c r="BC2" s="168"/>
      <c r="BD2" s="168"/>
      <c r="BE2" s="168"/>
      <c r="BF2" s="168"/>
      <c r="BG2" s="168"/>
      <c r="BH2" s="168"/>
      <c r="BI2" s="168"/>
      <c r="BJ2" s="168"/>
      <c r="BK2" s="168"/>
      <c r="BL2" s="168"/>
      <c r="BM2" s="168"/>
      <c r="BN2" s="168"/>
      <c r="BO2" s="168"/>
      <c r="BP2" s="168"/>
      <c r="BQ2" s="168"/>
      <c r="BR2" s="168"/>
      <c r="BS2" s="168"/>
      <c r="BT2" s="168"/>
      <c r="BU2" s="168"/>
      <c r="BV2" s="168"/>
      <c r="BW2" s="168"/>
      <c r="BX2" s="168"/>
      <c r="BY2" s="168"/>
      <c r="BZ2" s="168"/>
      <c r="CA2" s="168"/>
      <c r="CB2" s="168"/>
      <c r="CC2" s="168"/>
      <c r="CD2" s="168"/>
      <c r="CE2" s="168"/>
      <c r="CF2" s="168"/>
      <c r="CG2" s="168"/>
      <c r="CH2" s="168"/>
      <c r="CI2" s="168"/>
      <c r="CJ2" s="168"/>
      <c r="CK2" s="168"/>
      <c r="CL2" s="168"/>
      <c r="CM2" s="168"/>
      <c r="CN2" s="168"/>
      <c r="CO2" s="168"/>
      <c r="CP2" s="168"/>
      <c r="CQ2" s="168"/>
      <c r="CR2" s="168"/>
      <c r="CS2" s="168"/>
      <c r="CT2" s="168"/>
      <c r="CU2" s="168"/>
      <c r="CV2" s="168"/>
      <c r="CW2" s="168"/>
      <c r="CX2" s="168"/>
      <c r="CY2" s="168"/>
      <c r="CZ2" s="168"/>
      <c r="DA2" s="168"/>
      <c r="DB2" s="168"/>
      <c r="DC2" s="168"/>
      <c r="DD2" s="168"/>
      <c r="DE2" s="168"/>
      <c r="DF2" s="168"/>
      <c r="DG2" s="168"/>
      <c r="DH2" s="168"/>
      <c r="DI2" s="168"/>
      <c r="DJ2" s="168"/>
      <c r="DK2" s="168"/>
      <c r="DL2" s="168"/>
      <c r="DM2" s="168"/>
      <c r="DN2" s="168"/>
      <c r="DO2" s="168"/>
      <c r="DP2" s="168"/>
      <c r="DQ2" s="168"/>
      <c r="DR2" s="168"/>
      <c r="DS2" s="168"/>
      <c r="DT2" s="168"/>
      <c r="DU2" s="168"/>
      <c r="DV2" s="168"/>
      <c r="DW2" s="168"/>
      <c r="DX2" s="168"/>
      <c r="DY2" s="168"/>
      <c r="DZ2" s="168"/>
      <c r="EA2" s="168"/>
      <c r="EB2" s="168"/>
      <c r="EC2" s="168"/>
      <c r="ED2" s="168"/>
      <c r="EE2" s="168"/>
      <c r="EF2" s="168"/>
      <c r="EG2" s="168"/>
      <c r="EH2" s="168"/>
      <c r="EI2" s="168"/>
      <c r="EJ2" s="168"/>
      <c r="EK2" s="168"/>
      <c r="EL2" s="168"/>
      <c r="EM2" s="168"/>
      <c r="EN2" s="168"/>
      <c r="EO2" s="168"/>
      <c r="EP2" s="168"/>
      <c r="EQ2" s="168"/>
      <c r="ER2" s="168"/>
      <c r="ES2" s="168"/>
      <c r="ET2" s="168"/>
      <c r="EU2" s="168"/>
      <c r="EV2" s="168"/>
      <c r="EW2" s="168"/>
      <c r="EX2" s="168"/>
      <c r="EY2" s="168"/>
      <c r="EZ2" s="168"/>
      <c r="FA2" s="168"/>
      <c r="FB2" s="168"/>
      <c r="FC2" s="168"/>
      <c r="FD2" s="168"/>
      <c r="FE2" s="168"/>
      <c r="FF2" s="168"/>
    </row>
    <row r="3" spans="1:162" s="94" customFormat="1" ht="81" customHeight="1" thickBot="1" x14ac:dyDescent="0.25">
      <c r="A3" s="258" t="s">
        <v>311</v>
      </c>
      <c r="B3" s="259" t="s">
        <v>311</v>
      </c>
      <c r="C3" s="260" t="s">
        <v>314</v>
      </c>
      <c r="D3" s="261" t="s">
        <v>104</v>
      </c>
      <c r="E3" s="259" t="s">
        <v>346</v>
      </c>
      <c r="F3" s="259" t="s">
        <v>372</v>
      </c>
      <c r="G3" s="259" t="s">
        <v>315</v>
      </c>
      <c r="H3" s="259" t="s">
        <v>350</v>
      </c>
      <c r="I3" s="259" t="s">
        <v>316</v>
      </c>
      <c r="J3" s="259" t="s">
        <v>317</v>
      </c>
      <c r="K3" s="262" t="s">
        <v>490</v>
      </c>
      <c r="L3" s="261" t="s">
        <v>318</v>
      </c>
      <c r="M3" s="263" t="s">
        <v>323</v>
      </c>
      <c r="N3" s="263" t="s">
        <v>324</v>
      </c>
      <c r="O3" s="263" t="s">
        <v>325</v>
      </c>
      <c r="P3" s="264" t="s">
        <v>326</v>
      </c>
      <c r="Q3" s="169"/>
      <c r="R3" s="169"/>
      <c r="S3" s="169"/>
      <c r="T3" s="169"/>
      <c r="U3" s="169"/>
      <c r="V3" s="169"/>
      <c r="W3" s="169"/>
      <c r="X3" s="169"/>
      <c r="Y3" s="169"/>
      <c r="Z3" s="169"/>
      <c r="AA3" s="169"/>
      <c r="AB3" s="169"/>
      <c r="AC3" s="169"/>
      <c r="AD3" s="169"/>
      <c r="AE3" s="169"/>
      <c r="AF3" s="169"/>
      <c r="AG3" s="169"/>
      <c r="AH3" s="169"/>
      <c r="AI3" s="169"/>
      <c r="AJ3" s="169"/>
      <c r="AK3" s="169"/>
      <c r="AL3" s="169"/>
      <c r="AM3" s="169"/>
      <c r="AN3" s="169"/>
      <c r="AO3" s="169"/>
      <c r="AP3" s="169"/>
      <c r="AQ3" s="169"/>
      <c r="AR3" s="169"/>
      <c r="AS3" s="169"/>
      <c r="AT3" s="169"/>
      <c r="AU3" s="169"/>
      <c r="AV3" s="169"/>
      <c r="AW3" s="169"/>
      <c r="AX3" s="169"/>
      <c r="AY3" s="169"/>
      <c r="AZ3" s="169"/>
      <c r="BA3" s="169"/>
      <c r="BB3" s="169"/>
      <c r="BC3" s="169"/>
      <c r="BD3" s="169"/>
      <c r="BE3" s="169"/>
      <c r="BF3" s="169"/>
      <c r="BG3" s="169"/>
      <c r="BH3" s="169"/>
      <c r="BI3" s="169"/>
      <c r="BJ3" s="169"/>
      <c r="BK3" s="169"/>
      <c r="BL3" s="169"/>
      <c r="BM3" s="169"/>
      <c r="BN3" s="169"/>
      <c r="BO3" s="169"/>
      <c r="BP3" s="169"/>
      <c r="BQ3" s="169"/>
      <c r="BR3" s="169"/>
      <c r="BS3" s="169"/>
      <c r="BT3" s="169"/>
      <c r="BU3" s="169"/>
      <c r="BV3" s="169"/>
      <c r="BW3" s="169"/>
      <c r="BX3" s="169"/>
      <c r="BY3" s="169"/>
      <c r="BZ3" s="169"/>
      <c r="CA3" s="169"/>
      <c r="CB3" s="169"/>
      <c r="CC3" s="169"/>
      <c r="CD3" s="169"/>
      <c r="CE3" s="169"/>
      <c r="CF3" s="169"/>
      <c r="CG3" s="169"/>
      <c r="CH3" s="169"/>
      <c r="CI3" s="169"/>
      <c r="CJ3" s="169"/>
      <c r="CK3" s="169"/>
      <c r="CL3" s="169"/>
      <c r="CM3" s="169"/>
      <c r="CN3" s="169"/>
      <c r="CO3" s="169"/>
      <c r="CP3" s="169"/>
      <c r="CQ3" s="169"/>
      <c r="CR3" s="169"/>
      <c r="CS3" s="169"/>
      <c r="CT3" s="169"/>
      <c r="CU3" s="169"/>
      <c r="CV3" s="169"/>
      <c r="CW3" s="169"/>
      <c r="CX3" s="169"/>
      <c r="CY3" s="169"/>
      <c r="CZ3" s="169"/>
      <c r="DA3" s="169"/>
      <c r="DB3" s="169"/>
      <c r="DC3" s="169"/>
      <c r="DD3" s="169"/>
      <c r="DE3" s="169"/>
      <c r="DF3" s="169"/>
      <c r="DG3" s="169"/>
      <c r="DH3" s="169"/>
      <c r="DI3" s="169"/>
      <c r="DJ3" s="169"/>
      <c r="DK3" s="169"/>
      <c r="DL3" s="169"/>
      <c r="DM3" s="169"/>
      <c r="DN3" s="169"/>
      <c r="DO3" s="169"/>
      <c r="DP3" s="169"/>
      <c r="DQ3" s="169"/>
      <c r="DR3" s="169"/>
      <c r="DS3" s="169"/>
      <c r="DT3" s="169"/>
      <c r="DU3" s="169"/>
      <c r="DV3" s="169"/>
      <c r="DW3" s="169"/>
      <c r="DX3" s="169"/>
      <c r="DY3" s="169"/>
      <c r="DZ3" s="169"/>
      <c r="EA3" s="169"/>
      <c r="EB3" s="169"/>
      <c r="EC3" s="169"/>
      <c r="ED3" s="169"/>
      <c r="EE3" s="169"/>
      <c r="EF3" s="169"/>
      <c r="EG3" s="169"/>
      <c r="EH3" s="169"/>
      <c r="EI3" s="169"/>
      <c r="EJ3" s="169"/>
      <c r="EK3" s="169"/>
      <c r="EL3" s="169"/>
      <c r="EM3" s="169"/>
      <c r="EN3" s="169"/>
      <c r="EO3" s="169"/>
      <c r="EP3" s="169"/>
      <c r="EQ3" s="169"/>
      <c r="ER3" s="169"/>
      <c r="ES3" s="169"/>
      <c r="ET3" s="169"/>
      <c r="EU3" s="169"/>
      <c r="EV3" s="169"/>
      <c r="EW3" s="169"/>
      <c r="EX3" s="169"/>
      <c r="EY3" s="169"/>
      <c r="EZ3" s="169"/>
      <c r="FA3" s="169"/>
      <c r="FB3" s="169"/>
      <c r="FC3" s="169"/>
      <c r="FD3" s="169"/>
      <c r="FE3" s="169"/>
      <c r="FF3" s="169"/>
    </row>
    <row r="4" spans="1:162" s="131" customFormat="1" ht="14.25" customHeight="1" x14ac:dyDescent="0.2">
      <c r="A4" s="481" t="s">
        <v>133</v>
      </c>
      <c r="B4" s="451" t="s">
        <v>224</v>
      </c>
      <c r="C4" s="453">
        <v>23</v>
      </c>
      <c r="D4" s="129">
        <v>60</v>
      </c>
      <c r="E4" s="120" t="s">
        <v>221</v>
      </c>
      <c r="F4" s="120" t="s">
        <v>446</v>
      </c>
      <c r="G4" s="231">
        <v>21</v>
      </c>
      <c r="H4" s="316">
        <v>236</v>
      </c>
      <c r="I4" s="124">
        <f>(('X. táblázat'!F4+'X. táblázat'!E4)*2842.013)/1000</f>
        <v>6465.5795749999997</v>
      </c>
      <c r="J4" s="124">
        <f>'X. táblázat'!G4*252.387/1000</f>
        <v>1943.3798999999999</v>
      </c>
      <c r="K4" s="125">
        <f t="shared" ref="K4:K35" si="0">+J4/D4</f>
        <v>32.389665000000001</v>
      </c>
      <c r="L4" s="126">
        <f t="shared" ref="L4:L35" si="1">+I4/D4</f>
        <v>107.75965958333333</v>
      </c>
      <c r="M4" s="192"/>
      <c r="N4" s="37">
        <v>60</v>
      </c>
      <c r="O4" s="175">
        <v>0</v>
      </c>
      <c r="P4" s="224">
        <f>+N4-O4</f>
        <v>60</v>
      </c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36"/>
      <c r="AE4" s="36"/>
      <c r="AF4" s="36"/>
      <c r="AG4" s="36"/>
      <c r="AH4" s="36"/>
      <c r="AI4" s="36"/>
      <c r="AJ4" s="36"/>
      <c r="AK4" s="36"/>
      <c r="AL4" s="36"/>
      <c r="AM4" s="36"/>
      <c r="AN4" s="36"/>
      <c r="AO4" s="36"/>
      <c r="AP4" s="36"/>
      <c r="AQ4" s="36"/>
      <c r="AR4" s="36"/>
      <c r="AS4" s="36"/>
      <c r="AT4" s="36"/>
      <c r="AU4" s="36"/>
      <c r="AV4" s="36"/>
      <c r="AW4" s="36"/>
      <c r="AX4" s="36"/>
      <c r="AY4" s="36"/>
      <c r="AZ4" s="36"/>
      <c r="BA4" s="36"/>
      <c r="BB4" s="36"/>
      <c r="BC4" s="36"/>
      <c r="BD4" s="36"/>
      <c r="BE4" s="36"/>
      <c r="BF4" s="36"/>
      <c r="BG4" s="36"/>
      <c r="BH4" s="36"/>
      <c r="BI4" s="36"/>
      <c r="BJ4" s="36"/>
      <c r="BK4" s="36"/>
      <c r="BL4" s="36"/>
      <c r="BM4" s="36"/>
      <c r="BN4" s="36"/>
      <c r="BO4" s="36"/>
      <c r="BP4" s="36"/>
      <c r="BQ4" s="36"/>
      <c r="BR4" s="36"/>
      <c r="BS4" s="36"/>
      <c r="BT4" s="36"/>
      <c r="BU4" s="36"/>
      <c r="BV4" s="36"/>
      <c r="BW4" s="36"/>
      <c r="BX4" s="36"/>
      <c r="BY4" s="36"/>
      <c r="BZ4" s="36"/>
      <c r="CA4" s="36"/>
      <c r="CB4" s="36"/>
      <c r="CC4" s="36"/>
      <c r="CD4" s="36"/>
      <c r="CE4" s="36"/>
      <c r="CF4" s="36"/>
      <c r="CG4" s="36"/>
      <c r="CH4" s="36"/>
      <c r="CI4" s="36"/>
      <c r="CJ4" s="36"/>
      <c r="CK4" s="36"/>
      <c r="CL4" s="36"/>
      <c r="CM4" s="36"/>
      <c r="CN4" s="36"/>
      <c r="CO4" s="36"/>
      <c r="CP4" s="36"/>
      <c r="CQ4" s="36"/>
      <c r="CR4" s="36"/>
      <c r="CS4" s="36"/>
      <c r="CT4" s="36"/>
      <c r="CU4" s="36"/>
      <c r="CV4" s="36"/>
      <c r="CW4" s="36"/>
      <c r="CX4" s="36"/>
      <c r="CY4" s="36"/>
      <c r="CZ4" s="36"/>
      <c r="DA4" s="36"/>
      <c r="DB4" s="36"/>
      <c r="DC4" s="36"/>
      <c r="DD4" s="36"/>
      <c r="DE4" s="36"/>
      <c r="DF4" s="36"/>
      <c r="DG4" s="36"/>
      <c r="DH4" s="36"/>
      <c r="DI4" s="36"/>
      <c r="DJ4" s="36"/>
      <c r="DK4" s="36"/>
      <c r="DL4" s="36"/>
      <c r="DM4" s="36"/>
      <c r="DN4" s="36"/>
      <c r="DO4" s="36"/>
      <c r="DP4" s="36"/>
      <c r="DQ4" s="36"/>
      <c r="DR4" s="36"/>
      <c r="DS4" s="36"/>
      <c r="DT4" s="36"/>
      <c r="DU4" s="36"/>
      <c r="DV4" s="36"/>
      <c r="DW4" s="36"/>
      <c r="DX4" s="36"/>
      <c r="DY4" s="36"/>
      <c r="DZ4" s="36"/>
      <c r="EA4" s="36"/>
      <c r="EB4" s="36"/>
      <c r="EC4" s="36"/>
      <c r="ED4" s="36"/>
      <c r="EE4" s="36"/>
      <c r="EF4" s="36"/>
      <c r="EG4" s="36"/>
      <c r="EH4" s="36"/>
      <c r="EI4" s="36"/>
      <c r="EJ4" s="36"/>
      <c r="EK4" s="36"/>
      <c r="EL4" s="36"/>
      <c r="EM4" s="36"/>
      <c r="EN4" s="36"/>
      <c r="EO4" s="36"/>
      <c r="EP4" s="36"/>
      <c r="EQ4" s="36"/>
      <c r="ER4" s="36"/>
      <c r="ES4" s="36"/>
      <c r="ET4" s="36"/>
      <c r="EU4" s="36"/>
      <c r="EV4" s="36"/>
      <c r="EW4" s="36"/>
      <c r="EX4" s="36"/>
      <c r="EY4" s="36"/>
      <c r="EZ4" s="36"/>
      <c r="FA4" s="36"/>
      <c r="FB4" s="36"/>
      <c r="FC4" s="36"/>
      <c r="FD4" s="36"/>
      <c r="FE4" s="36"/>
      <c r="FF4" s="36"/>
    </row>
    <row r="5" spans="1:162" s="33" customFormat="1" x14ac:dyDescent="0.2">
      <c r="A5" s="435"/>
      <c r="B5" s="421"/>
      <c r="C5" s="476"/>
      <c r="D5" s="127">
        <v>30</v>
      </c>
      <c r="E5" s="21" t="s">
        <v>222</v>
      </c>
      <c r="F5" s="21" t="s">
        <v>447</v>
      </c>
      <c r="G5" s="236" t="s">
        <v>500</v>
      </c>
      <c r="H5" s="194">
        <v>236</v>
      </c>
      <c r="I5" s="22">
        <f>(('X. táblázat'!F5+'X. táblázat'!E5)*2842.013)/1000</f>
        <v>2248.032283</v>
      </c>
      <c r="J5" s="22">
        <f>'X. táblázat'!G5*252.387/1000</f>
        <v>971.68994999999995</v>
      </c>
      <c r="K5" s="83">
        <f t="shared" si="0"/>
        <v>32.389665000000001</v>
      </c>
      <c r="L5" s="38">
        <f t="shared" si="1"/>
        <v>74.934409433333329</v>
      </c>
      <c r="M5" s="195"/>
      <c r="N5" s="26">
        <v>30</v>
      </c>
      <c r="O5" s="26">
        <v>0</v>
      </c>
      <c r="P5" s="225">
        <f t="shared" ref="P5:P68" si="2">+N5-O5</f>
        <v>30</v>
      </c>
      <c r="R5" s="36"/>
    </row>
    <row r="6" spans="1:162" s="33" customFormat="1" x14ac:dyDescent="0.2">
      <c r="A6" s="435"/>
      <c r="B6" s="421"/>
      <c r="C6" s="476"/>
      <c r="D6" s="127">
        <v>60</v>
      </c>
      <c r="E6" s="21" t="s">
        <v>223</v>
      </c>
      <c r="F6" s="21" t="s">
        <v>448</v>
      </c>
      <c r="G6" s="232">
        <v>23</v>
      </c>
      <c r="H6" s="194">
        <v>236</v>
      </c>
      <c r="I6" s="22">
        <f>(('X. táblázat'!F6+'X. táblázat'!E6)*2842.013)/1000</f>
        <v>5126.9914519999993</v>
      </c>
      <c r="J6" s="22">
        <f>'X. táblázat'!G6*252.387/1000</f>
        <v>1943.3798999999999</v>
      </c>
      <c r="K6" s="83">
        <f t="shared" si="0"/>
        <v>32.389665000000001</v>
      </c>
      <c r="L6" s="38">
        <f t="shared" si="1"/>
        <v>85.449857533333315</v>
      </c>
      <c r="M6" s="195"/>
      <c r="N6" s="26">
        <v>60</v>
      </c>
      <c r="O6" s="26">
        <v>0</v>
      </c>
      <c r="P6" s="225">
        <f t="shared" si="2"/>
        <v>60</v>
      </c>
      <c r="Q6" s="356"/>
    </row>
    <row r="7" spans="1:162" s="134" customFormat="1" ht="13.5" thickBot="1" x14ac:dyDescent="0.25">
      <c r="A7" s="484"/>
      <c r="B7" s="485"/>
      <c r="C7" s="486"/>
      <c r="D7" s="132">
        <v>60</v>
      </c>
      <c r="E7" s="27" t="s">
        <v>224</v>
      </c>
      <c r="F7" s="27" t="s">
        <v>449</v>
      </c>
      <c r="G7" s="235" t="s">
        <v>500</v>
      </c>
      <c r="H7" s="370">
        <v>236</v>
      </c>
      <c r="I7" s="165">
        <f>(('X. táblázat'!F7+'X. táblázat'!E7)*2842.013)/1000</f>
        <v>5061.625153</v>
      </c>
      <c r="J7" s="170">
        <f>'X. táblázat'!G7*252.387/1000</f>
        <v>1972.404405</v>
      </c>
      <c r="K7" s="88">
        <f t="shared" si="0"/>
        <v>32.873406750000001</v>
      </c>
      <c r="L7" s="133">
        <f t="shared" si="1"/>
        <v>84.360419216666671</v>
      </c>
      <c r="M7" s="197"/>
      <c r="N7" s="29">
        <v>60</v>
      </c>
      <c r="O7" s="29">
        <v>0</v>
      </c>
      <c r="P7" s="226">
        <f t="shared" si="2"/>
        <v>60</v>
      </c>
      <c r="Q7" s="33"/>
      <c r="R7" s="33"/>
      <c r="S7" s="33"/>
      <c r="T7" s="33"/>
      <c r="U7" s="33"/>
      <c r="V7" s="33"/>
      <c r="W7" s="33"/>
      <c r="X7" s="33"/>
      <c r="Y7" s="33"/>
      <c r="Z7" s="33"/>
      <c r="AA7" s="33"/>
      <c r="AB7" s="33"/>
      <c r="AC7" s="33"/>
      <c r="AD7" s="33"/>
      <c r="AE7" s="33"/>
      <c r="AF7" s="33"/>
      <c r="AG7" s="33"/>
      <c r="AH7" s="33"/>
      <c r="AI7" s="33"/>
      <c r="AJ7" s="33"/>
      <c r="AK7" s="33"/>
      <c r="AL7" s="33"/>
      <c r="AM7" s="33"/>
      <c r="AN7" s="33"/>
      <c r="AO7" s="33"/>
      <c r="AP7" s="33"/>
      <c r="AQ7" s="33"/>
      <c r="AR7" s="33"/>
      <c r="AS7" s="33"/>
      <c r="AT7" s="33"/>
      <c r="AU7" s="33"/>
      <c r="AV7" s="33"/>
      <c r="AW7" s="33"/>
      <c r="AX7" s="33"/>
      <c r="AY7" s="33"/>
      <c r="AZ7" s="33"/>
      <c r="BA7" s="33"/>
      <c r="BB7" s="33"/>
      <c r="BC7" s="33"/>
      <c r="BD7" s="33"/>
      <c r="BE7" s="33"/>
      <c r="BF7" s="33"/>
      <c r="BG7" s="33"/>
      <c r="BH7" s="33"/>
      <c r="BI7" s="33"/>
      <c r="BJ7" s="33"/>
      <c r="BK7" s="33"/>
      <c r="BL7" s="33"/>
      <c r="BM7" s="33"/>
      <c r="BN7" s="33"/>
      <c r="BO7" s="33"/>
      <c r="BP7" s="33"/>
      <c r="BQ7" s="33"/>
      <c r="BR7" s="33"/>
      <c r="BS7" s="33"/>
      <c r="BT7" s="33"/>
      <c r="BU7" s="33"/>
      <c r="BV7" s="33"/>
      <c r="BW7" s="33"/>
      <c r="BX7" s="33"/>
      <c r="BY7" s="33"/>
      <c r="BZ7" s="33"/>
      <c r="CA7" s="33"/>
      <c r="CB7" s="33"/>
      <c r="CC7" s="33"/>
      <c r="CD7" s="33"/>
      <c r="CE7" s="33"/>
      <c r="CF7" s="33"/>
      <c r="CG7" s="33"/>
      <c r="CH7" s="33"/>
      <c r="CI7" s="33"/>
      <c r="CJ7" s="33"/>
      <c r="CK7" s="33"/>
      <c r="CL7" s="33"/>
      <c r="CM7" s="33"/>
      <c r="CN7" s="33"/>
      <c r="CO7" s="33"/>
      <c r="CP7" s="33"/>
      <c r="CQ7" s="33"/>
      <c r="CR7" s="33"/>
      <c r="CS7" s="33"/>
      <c r="CT7" s="33"/>
      <c r="CU7" s="33"/>
      <c r="CV7" s="33"/>
      <c r="CW7" s="33"/>
      <c r="CX7" s="33"/>
      <c r="CY7" s="33"/>
      <c r="CZ7" s="33"/>
      <c r="DA7" s="33"/>
      <c r="DB7" s="33"/>
      <c r="DC7" s="33"/>
      <c r="DD7" s="33"/>
      <c r="DE7" s="33"/>
      <c r="DF7" s="33"/>
      <c r="DG7" s="33"/>
      <c r="DH7" s="33"/>
      <c r="DI7" s="33"/>
      <c r="DJ7" s="33"/>
      <c r="DK7" s="33"/>
      <c r="DL7" s="33"/>
      <c r="DM7" s="33"/>
      <c r="DN7" s="33"/>
      <c r="DO7" s="33"/>
      <c r="DP7" s="33"/>
      <c r="DQ7" s="33"/>
      <c r="DR7" s="33"/>
      <c r="DS7" s="33"/>
      <c r="DT7" s="33"/>
      <c r="DU7" s="33"/>
      <c r="DV7" s="33"/>
      <c r="DW7" s="33"/>
      <c r="DX7" s="33"/>
      <c r="DY7" s="33"/>
      <c r="DZ7" s="33"/>
      <c r="EA7" s="33"/>
      <c r="EB7" s="33"/>
      <c r="EC7" s="33"/>
      <c r="ED7" s="33"/>
      <c r="EE7" s="33"/>
      <c r="EF7" s="33"/>
      <c r="EG7" s="33"/>
      <c r="EH7" s="33"/>
      <c r="EI7" s="33"/>
      <c r="EJ7" s="33"/>
      <c r="EK7" s="33"/>
      <c r="EL7" s="33"/>
      <c r="EM7" s="33"/>
      <c r="EN7" s="33"/>
      <c r="EO7" s="33"/>
      <c r="EP7" s="33"/>
      <c r="EQ7" s="33"/>
      <c r="ER7" s="33"/>
      <c r="ES7" s="33"/>
      <c r="ET7" s="33"/>
      <c r="EU7" s="33"/>
      <c r="EV7" s="33"/>
      <c r="EW7" s="33"/>
      <c r="EX7" s="33"/>
      <c r="EY7" s="33"/>
      <c r="EZ7" s="33"/>
      <c r="FA7" s="33"/>
      <c r="FB7" s="33"/>
      <c r="FC7" s="33"/>
      <c r="FD7" s="33"/>
      <c r="FE7" s="33"/>
      <c r="FF7" s="33"/>
    </row>
    <row r="8" spans="1:162" s="138" customFormat="1" x14ac:dyDescent="0.2">
      <c r="A8" s="481" t="s">
        <v>132</v>
      </c>
      <c r="B8" s="451" t="s">
        <v>225</v>
      </c>
      <c r="C8" s="453">
        <v>23</v>
      </c>
      <c r="D8" s="135">
        <v>60</v>
      </c>
      <c r="E8" s="123" t="s">
        <v>225</v>
      </c>
      <c r="F8" s="123" t="s">
        <v>450</v>
      </c>
      <c r="G8" s="234">
        <v>21</v>
      </c>
      <c r="H8" s="316">
        <v>236</v>
      </c>
      <c r="I8" s="124">
        <f>(('X. táblázat'!F8+'X. táblázat'!E8)*2842.013)/1000</f>
        <v>9534.9536150000004</v>
      </c>
      <c r="J8" s="130">
        <f>'X. táblázat'!G8*252.387/1000</f>
        <v>1943.3798999999999</v>
      </c>
      <c r="K8" s="136">
        <f t="shared" si="0"/>
        <v>32.389665000000001</v>
      </c>
      <c r="L8" s="137">
        <f t="shared" si="1"/>
        <v>158.91589358333334</v>
      </c>
      <c r="M8" s="192"/>
      <c r="N8" s="37">
        <v>60</v>
      </c>
      <c r="O8" s="37">
        <v>0</v>
      </c>
      <c r="P8" s="224">
        <f t="shared" si="2"/>
        <v>60</v>
      </c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3"/>
      <c r="AV8" s="33"/>
      <c r="AW8" s="33"/>
      <c r="AX8" s="33"/>
      <c r="AY8" s="33"/>
      <c r="AZ8" s="33"/>
      <c r="BA8" s="33"/>
      <c r="BB8" s="33"/>
      <c r="BC8" s="33"/>
      <c r="BD8" s="33"/>
      <c r="BE8" s="33"/>
      <c r="BF8" s="33"/>
      <c r="BG8" s="33"/>
      <c r="BH8" s="33"/>
      <c r="BI8" s="33"/>
      <c r="BJ8" s="33"/>
      <c r="BK8" s="33"/>
      <c r="BL8" s="33"/>
      <c r="BM8" s="33"/>
      <c r="BN8" s="33"/>
      <c r="BO8" s="33"/>
      <c r="BP8" s="33"/>
      <c r="BQ8" s="33"/>
      <c r="BR8" s="33"/>
      <c r="BS8" s="33"/>
      <c r="BT8" s="33"/>
      <c r="BU8" s="33"/>
      <c r="BV8" s="33"/>
      <c r="BW8" s="33"/>
      <c r="BX8" s="33"/>
      <c r="BY8" s="33"/>
      <c r="BZ8" s="33"/>
      <c r="CA8" s="33"/>
      <c r="CB8" s="33"/>
      <c r="CC8" s="33"/>
      <c r="CD8" s="33"/>
      <c r="CE8" s="33"/>
      <c r="CF8" s="33"/>
      <c r="CG8" s="33"/>
      <c r="CH8" s="33"/>
      <c r="CI8" s="33"/>
      <c r="CJ8" s="33"/>
      <c r="CK8" s="33"/>
      <c r="CL8" s="33"/>
      <c r="CM8" s="33"/>
      <c r="CN8" s="33"/>
      <c r="CO8" s="33"/>
      <c r="CP8" s="33"/>
      <c r="CQ8" s="33"/>
      <c r="CR8" s="33"/>
      <c r="CS8" s="33"/>
      <c r="CT8" s="33"/>
      <c r="CU8" s="33"/>
      <c r="CV8" s="33"/>
      <c r="CW8" s="33"/>
      <c r="CX8" s="33"/>
      <c r="CY8" s="33"/>
      <c r="CZ8" s="33"/>
      <c r="DA8" s="33"/>
      <c r="DB8" s="33"/>
      <c r="DC8" s="33"/>
      <c r="DD8" s="33"/>
      <c r="DE8" s="33"/>
      <c r="DF8" s="33"/>
      <c r="DG8" s="33"/>
      <c r="DH8" s="33"/>
      <c r="DI8" s="33"/>
      <c r="DJ8" s="33"/>
      <c r="DK8" s="33"/>
      <c r="DL8" s="33"/>
      <c r="DM8" s="33"/>
      <c r="DN8" s="33"/>
      <c r="DO8" s="33"/>
      <c r="DP8" s="33"/>
      <c r="DQ8" s="33"/>
      <c r="DR8" s="33"/>
      <c r="DS8" s="33"/>
      <c r="DT8" s="33"/>
      <c r="DU8" s="33"/>
      <c r="DV8" s="33"/>
      <c r="DW8" s="33"/>
      <c r="DX8" s="33"/>
      <c r="DY8" s="33"/>
      <c r="DZ8" s="33"/>
      <c r="EA8" s="33"/>
      <c r="EB8" s="33"/>
      <c r="EC8" s="33"/>
      <c r="ED8" s="33"/>
      <c r="EE8" s="33"/>
      <c r="EF8" s="33"/>
      <c r="EG8" s="33"/>
      <c r="EH8" s="33"/>
      <c r="EI8" s="33"/>
      <c r="EJ8" s="33"/>
      <c r="EK8" s="33"/>
      <c r="EL8" s="33"/>
      <c r="EM8" s="33"/>
      <c r="EN8" s="33"/>
      <c r="EO8" s="33"/>
      <c r="EP8" s="33"/>
      <c r="EQ8" s="33"/>
      <c r="ER8" s="33"/>
      <c r="ES8" s="33"/>
      <c r="ET8" s="33"/>
      <c r="EU8" s="33"/>
      <c r="EV8" s="33"/>
      <c r="EW8" s="33"/>
      <c r="EX8" s="33"/>
      <c r="EY8" s="33"/>
      <c r="EZ8" s="33"/>
      <c r="FA8" s="33"/>
      <c r="FB8" s="33"/>
      <c r="FC8" s="33"/>
      <c r="FD8" s="33"/>
      <c r="FE8" s="33"/>
      <c r="FF8" s="33"/>
    </row>
    <row r="9" spans="1:162" s="33" customFormat="1" x14ac:dyDescent="0.2">
      <c r="A9" s="433"/>
      <c r="B9" s="422"/>
      <c r="C9" s="454"/>
      <c r="D9" s="127">
        <v>60</v>
      </c>
      <c r="E9" s="21" t="s">
        <v>226</v>
      </c>
      <c r="F9" s="21" t="s">
        <v>451</v>
      </c>
      <c r="G9" s="232">
        <v>22</v>
      </c>
      <c r="H9" s="194">
        <v>236</v>
      </c>
      <c r="I9" s="22">
        <f>(('X. táblázat'!F9+'X. táblázat'!E9)*2842.013)/1000</f>
        <v>1713.733839</v>
      </c>
      <c r="J9" s="22">
        <f>'X. táblázat'!G9*252.387/1000</f>
        <v>1946.6609310000001</v>
      </c>
      <c r="K9" s="83">
        <f t="shared" si="0"/>
        <v>32.444348850000004</v>
      </c>
      <c r="L9" s="38">
        <f t="shared" si="1"/>
        <v>28.56223065</v>
      </c>
      <c r="M9" s="199"/>
      <c r="N9" s="26">
        <v>60</v>
      </c>
      <c r="O9" s="26">
        <v>0</v>
      </c>
      <c r="P9" s="225">
        <v>60</v>
      </c>
      <c r="Q9" s="356"/>
    </row>
    <row r="10" spans="1:162" s="33" customFormat="1" x14ac:dyDescent="0.2">
      <c r="A10" s="433"/>
      <c r="B10" s="422"/>
      <c r="C10" s="454"/>
      <c r="D10" s="127">
        <v>30</v>
      </c>
      <c r="E10" s="21" t="s">
        <v>227</v>
      </c>
      <c r="F10" s="21" t="s">
        <v>452</v>
      </c>
      <c r="G10" s="232">
        <v>23</v>
      </c>
      <c r="H10" s="194">
        <v>236</v>
      </c>
      <c r="I10" s="22">
        <f>(('X. táblázat'!F10+'X. táblázat'!E10)*2842.013)/1000</f>
        <v>2438.447154</v>
      </c>
      <c r="J10" s="22">
        <f>'X. táblázat'!G10*252.387/1000</f>
        <v>971.68994999999995</v>
      </c>
      <c r="K10" s="83">
        <f t="shared" si="0"/>
        <v>32.389665000000001</v>
      </c>
      <c r="L10" s="38">
        <f t="shared" si="1"/>
        <v>81.281571799999995</v>
      </c>
      <c r="M10" s="199"/>
      <c r="N10" s="26">
        <v>30</v>
      </c>
      <c r="O10" s="26">
        <v>0</v>
      </c>
      <c r="P10" s="225">
        <f t="shared" si="2"/>
        <v>30</v>
      </c>
    </row>
    <row r="11" spans="1:162" s="134" customFormat="1" ht="13.5" thickBot="1" x14ac:dyDescent="0.25">
      <c r="A11" s="482"/>
      <c r="B11" s="475"/>
      <c r="C11" s="477"/>
      <c r="D11" s="132">
        <v>60</v>
      </c>
      <c r="E11" s="27" t="s">
        <v>228</v>
      </c>
      <c r="F11" s="27" t="s">
        <v>453</v>
      </c>
      <c r="G11" s="233">
        <v>21</v>
      </c>
      <c r="H11" s="370">
        <v>236</v>
      </c>
      <c r="I11" s="165">
        <f>(('X. táblázat'!F11+'X. táblázat'!E11)*2842.013)/1000</f>
        <v>4535.8527479999993</v>
      </c>
      <c r="J11" s="28">
        <f>'X. táblázat'!G11*252.387/1000</f>
        <v>1943.3798999999999</v>
      </c>
      <c r="K11" s="88">
        <f t="shared" si="0"/>
        <v>32.389665000000001</v>
      </c>
      <c r="L11" s="133">
        <f t="shared" si="1"/>
        <v>75.597545799999992</v>
      </c>
      <c r="M11" s="200"/>
      <c r="N11" s="29">
        <v>60</v>
      </c>
      <c r="O11" s="29">
        <v>0</v>
      </c>
      <c r="P11" s="226">
        <f t="shared" si="2"/>
        <v>60</v>
      </c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F11" s="33"/>
      <c r="AG11" s="33"/>
      <c r="AH11" s="33"/>
      <c r="AI11" s="33"/>
      <c r="AJ11" s="33"/>
      <c r="AK11" s="33"/>
      <c r="AL11" s="33"/>
      <c r="AM11" s="33"/>
      <c r="AN11" s="33"/>
      <c r="AO11" s="33"/>
      <c r="AP11" s="33"/>
      <c r="AQ11" s="33"/>
      <c r="AR11" s="33"/>
      <c r="AS11" s="33"/>
      <c r="AT11" s="33"/>
      <c r="AU11" s="33"/>
      <c r="AV11" s="33"/>
      <c r="AW11" s="33"/>
      <c r="AX11" s="33"/>
      <c r="AY11" s="33"/>
      <c r="AZ11" s="33"/>
      <c r="BA11" s="33"/>
      <c r="BB11" s="33"/>
      <c r="BC11" s="33"/>
      <c r="BD11" s="33"/>
      <c r="BE11" s="33"/>
      <c r="BF11" s="33"/>
      <c r="BG11" s="33"/>
      <c r="BH11" s="33"/>
      <c r="BI11" s="33"/>
      <c r="BJ11" s="33"/>
      <c r="BK11" s="33"/>
      <c r="BL11" s="33"/>
      <c r="BM11" s="33"/>
      <c r="BN11" s="33"/>
      <c r="BO11" s="33"/>
      <c r="BP11" s="33"/>
      <c r="BQ11" s="33"/>
      <c r="BR11" s="33"/>
      <c r="BS11" s="33"/>
      <c r="BT11" s="33"/>
      <c r="BU11" s="33"/>
      <c r="BV11" s="33"/>
      <c r="BW11" s="33"/>
      <c r="BX11" s="33"/>
      <c r="BY11" s="33"/>
      <c r="BZ11" s="33"/>
      <c r="CA11" s="33"/>
      <c r="CB11" s="33"/>
      <c r="CC11" s="33"/>
      <c r="CD11" s="33"/>
      <c r="CE11" s="33"/>
      <c r="CF11" s="33"/>
      <c r="CG11" s="33"/>
      <c r="CH11" s="33"/>
      <c r="CI11" s="33"/>
      <c r="CJ11" s="33"/>
      <c r="CK11" s="33"/>
      <c r="CL11" s="33"/>
      <c r="CM11" s="33"/>
      <c r="CN11" s="33"/>
      <c r="CO11" s="33"/>
      <c r="CP11" s="33"/>
      <c r="CQ11" s="33"/>
      <c r="CR11" s="33"/>
      <c r="CS11" s="33"/>
      <c r="CT11" s="33"/>
      <c r="CU11" s="33"/>
      <c r="CV11" s="33"/>
      <c r="CW11" s="33"/>
      <c r="CX11" s="33"/>
      <c r="CY11" s="33"/>
      <c r="CZ11" s="33"/>
      <c r="DA11" s="33"/>
      <c r="DB11" s="33"/>
      <c r="DC11" s="33"/>
      <c r="DD11" s="33"/>
      <c r="DE11" s="33"/>
      <c r="DF11" s="33"/>
      <c r="DG11" s="33"/>
      <c r="DH11" s="33"/>
      <c r="DI11" s="33"/>
      <c r="DJ11" s="33"/>
      <c r="DK11" s="33"/>
      <c r="DL11" s="33"/>
      <c r="DM11" s="33"/>
      <c r="DN11" s="33"/>
      <c r="DO11" s="33"/>
      <c r="DP11" s="33"/>
      <c r="DQ11" s="33"/>
      <c r="DR11" s="33"/>
      <c r="DS11" s="33"/>
      <c r="DT11" s="33"/>
      <c r="DU11" s="33"/>
      <c r="DV11" s="33"/>
      <c r="DW11" s="33"/>
      <c r="DX11" s="33"/>
      <c r="DY11" s="33"/>
      <c r="DZ11" s="33"/>
      <c r="EA11" s="33"/>
      <c r="EB11" s="33"/>
      <c r="EC11" s="33"/>
      <c r="ED11" s="33"/>
      <c r="EE11" s="33"/>
      <c r="EF11" s="33"/>
      <c r="EG11" s="33"/>
      <c r="EH11" s="33"/>
      <c r="EI11" s="33"/>
      <c r="EJ11" s="33"/>
      <c r="EK11" s="33"/>
      <c r="EL11" s="33"/>
      <c r="EM11" s="33"/>
      <c r="EN11" s="33"/>
      <c r="EO11" s="33"/>
      <c r="EP11" s="33"/>
      <c r="EQ11" s="33"/>
      <c r="ER11" s="33"/>
      <c r="ES11" s="33"/>
      <c r="ET11" s="33"/>
      <c r="EU11" s="33"/>
      <c r="EV11" s="33"/>
      <c r="EW11" s="33"/>
      <c r="EX11" s="33"/>
      <c r="EY11" s="33"/>
      <c r="EZ11" s="33"/>
      <c r="FA11" s="33"/>
      <c r="FB11" s="33"/>
      <c r="FC11" s="33"/>
      <c r="FD11" s="33"/>
      <c r="FE11" s="33"/>
      <c r="FF11" s="33"/>
    </row>
    <row r="12" spans="1:162" s="138" customFormat="1" x14ac:dyDescent="0.2">
      <c r="A12" s="481" t="s">
        <v>185</v>
      </c>
      <c r="B12" s="451" t="s">
        <v>231</v>
      </c>
      <c r="C12" s="453">
        <v>21</v>
      </c>
      <c r="D12" s="135">
        <v>12</v>
      </c>
      <c r="E12" s="123" t="s">
        <v>229</v>
      </c>
      <c r="F12" s="123" t="s">
        <v>454</v>
      </c>
      <c r="G12" s="234">
        <v>21</v>
      </c>
      <c r="H12" s="316">
        <v>236</v>
      </c>
      <c r="I12" s="124">
        <f>(('X. táblázat'!F12+'X. táblázat'!E12)*2842.013)/1000</f>
        <v>2307.7145559999999</v>
      </c>
      <c r="J12" s="309">
        <f>'X. táblázat'!G12*252.387/1000</f>
        <v>482.05916999999999</v>
      </c>
      <c r="K12" s="136">
        <f t="shared" si="0"/>
        <v>40.171597499999997</v>
      </c>
      <c r="L12" s="137">
        <f t="shared" si="1"/>
        <v>192.30954633333332</v>
      </c>
      <c r="M12" s="201"/>
      <c r="N12" s="37">
        <v>12</v>
      </c>
      <c r="O12" s="37">
        <v>0</v>
      </c>
      <c r="P12" s="224">
        <f t="shared" si="2"/>
        <v>12</v>
      </c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33"/>
      <c r="AJ12" s="33"/>
      <c r="AK12" s="33"/>
      <c r="AL12" s="33"/>
      <c r="AM12" s="33"/>
      <c r="AN12" s="33"/>
      <c r="AO12" s="33"/>
      <c r="AP12" s="33"/>
      <c r="AQ12" s="33"/>
      <c r="AR12" s="33"/>
      <c r="AS12" s="33"/>
      <c r="AT12" s="33"/>
      <c r="AU12" s="33"/>
      <c r="AV12" s="33"/>
      <c r="AW12" s="33"/>
      <c r="AX12" s="33"/>
      <c r="AY12" s="33"/>
      <c r="AZ12" s="33"/>
      <c r="BA12" s="33"/>
      <c r="BB12" s="33"/>
      <c r="BC12" s="33"/>
      <c r="BD12" s="33"/>
      <c r="BE12" s="33"/>
      <c r="BF12" s="33"/>
      <c r="BG12" s="33"/>
      <c r="BH12" s="33"/>
      <c r="BI12" s="33"/>
      <c r="BJ12" s="33"/>
      <c r="BK12" s="33"/>
      <c r="BL12" s="33"/>
      <c r="BM12" s="33"/>
      <c r="BN12" s="33"/>
      <c r="BO12" s="33"/>
      <c r="BP12" s="33"/>
      <c r="BQ12" s="33"/>
      <c r="BR12" s="33"/>
      <c r="BS12" s="33"/>
      <c r="BT12" s="33"/>
      <c r="BU12" s="33"/>
      <c r="BV12" s="33"/>
      <c r="BW12" s="33"/>
      <c r="BX12" s="33"/>
      <c r="BY12" s="33"/>
      <c r="BZ12" s="33"/>
      <c r="CA12" s="33"/>
      <c r="CB12" s="33"/>
      <c r="CC12" s="33"/>
      <c r="CD12" s="33"/>
      <c r="CE12" s="33"/>
      <c r="CF12" s="33"/>
      <c r="CG12" s="33"/>
      <c r="CH12" s="33"/>
      <c r="CI12" s="33"/>
      <c r="CJ12" s="33"/>
      <c r="CK12" s="33"/>
      <c r="CL12" s="33"/>
      <c r="CM12" s="33"/>
      <c r="CN12" s="33"/>
      <c r="CO12" s="33"/>
      <c r="CP12" s="33"/>
      <c r="CQ12" s="33"/>
      <c r="CR12" s="33"/>
      <c r="CS12" s="33"/>
      <c r="CT12" s="33"/>
      <c r="CU12" s="33"/>
      <c r="CV12" s="33"/>
      <c r="CW12" s="33"/>
      <c r="CX12" s="33"/>
      <c r="CY12" s="33"/>
      <c r="CZ12" s="33"/>
      <c r="DA12" s="33"/>
      <c r="DB12" s="33"/>
      <c r="DC12" s="33"/>
      <c r="DD12" s="33"/>
      <c r="DE12" s="33"/>
      <c r="DF12" s="33"/>
      <c r="DG12" s="33"/>
      <c r="DH12" s="33"/>
      <c r="DI12" s="33"/>
      <c r="DJ12" s="33"/>
      <c r="DK12" s="33"/>
      <c r="DL12" s="33"/>
      <c r="DM12" s="33"/>
      <c r="DN12" s="33"/>
      <c r="DO12" s="33"/>
      <c r="DP12" s="33"/>
      <c r="DQ12" s="33"/>
      <c r="DR12" s="33"/>
      <c r="DS12" s="33"/>
      <c r="DT12" s="33"/>
      <c r="DU12" s="33"/>
      <c r="DV12" s="33"/>
      <c r="DW12" s="33"/>
      <c r="DX12" s="33"/>
      <c r="DY12" s="33"/>
      <c r="DZ12" s="33"/>
      <c r="EA12" s="33"/>
      <c r="EB12" s="33"/>
      <c r="EC12" s="33"/>
      <c r="ED12" s="33"/>
      <c r="EE12" s="33"/>
      <c r="EF12" s="33"/>
      <c r="EG12" s="33"/>
      <c r="EH12" s="33"/>
      <c r="EI12" s="33"/>
      <c r="EJ12" s="33"/>
      <c r="EK12" s="33"/>
      <c r="EL12" s="33"/>
      <c r="EM12" s="33"/>
      <c r="EN12" s="33"/>
      <c r="EO12" s="33"/>
      <c r="EP12" s="33"/>
      <c r="EQ12" s="33"/>
      <c r="ER12" s="33"/>
      <c r="ES12" s="33"/>
      <c r="ET12" s="33"/>
      <c r="EU12" s="33"/>
      <c r="EV12" s="33"/>
      <c r="EW12" s="33"/>
      <c r="EX12" s="33"/>
      <c r="EY12" s="33"/>
      <c r="EZ12" s="33"/>
      <c r="FA12" s="33"/>
      <c r="FB12" s="33"/>
      <c r="FC12" s="33"/>
      <c r="FD12" s="33"/>
      <c r="FE12" s="33"/>
      <c r="FF12" s="33"/>
    </row>
    <row r="13" spans="1:162" s="33" customFormat="1" x14ac:dyDescent="0.2">
      <c r="A13" s="433"/>
      <c r="B13" s="422"/>
      <c r="C13" s="454"/>
      <c r="D13" s="127">
        <v>12</v>
      </c>
      <c r="E13" s="21" t="s">
        <v>230</v>
      </c>
      <c r="F13" s="21" t="s">
        <v>455</v>
      </c>
      <c r="G13" s="232">
        <v>21</v>
      </c>
      <c r="H13" s="194">
        <v>236</v>
      </c>
      <c r="I13" s="22">
        <f>(('X. táblázat'!F13+'X. táblázat'!E13)*2842.013)/1000</f>
        <v>974.81045899999992</v>
      </c>
      <c r="J13" s="22">
        <f>'X. táblázat'!G13*252.387/1000</f>
        <v>478.27336500000001</v>
      </c>
      <c r="K13" s="83">
        <f t="shared" si="0"/>
        <v>39.856113749999999</v>
      </c>
      <c r="L13" s="38">
        <f t="shared" si="1"/>
        <v>81.234204916666656</v>
      </c>
      <c r="M13" s="196"/>
      <c r="N13" s="26">
        <v>12</v>
      </c>
      <c r="O13" s="26">
        <v>0</v>
      </c>
      <c r="P13" s="225">
        <f t="shared" si="2"/>
        <v>12</v>
      </c>
      <c r="Q13" s="356"/>
    </row>
    <row r="14" spans="1:162" s="33" customFormat="1" x14ac:dyDescent="0.2">
      <c r="A14" s="433"/>
      <c r="B14" s="422"/>
      <c r="C14" s="454"/>
      <c r="D14" s="127">
        <v>12</v>
      </c>
      <c r="E14" s="21" t="s">
        <v>231</v>
      </c>
      <c r="F14" s="21" t="s">
        <v>456</v>
      </c>
      <c r="G14" s="232">
        <v>22</v>
      </c>
      <c r="H14" s="194">
        <v>236</v>
      </c>
      <c r="I14" s="22">
        <f>(('X. táblázat'!F14+'X. táblázat'!E14)*2842.013)/1000</f>
        <v>1193.64546</v>
      </c>
      <c r="J14" s="22">
        <f>'X. táblázat'!G14*252.387/1000</f>
        <v>478.02097800000001</v>
      </c>
      <c r="K14" s="83">
        <f t="shared" si="0"/>
        <v>39.835081500000001</v>
      </c>
      <c r="L14" s="38">
        <f t="shared" si="1"/>
        <v>99.470455000000001</v>
      </c>
      <c r="M14" s="196"/>
      <c r="N14" s="26">
        <v>12</v>
      </c>
      <c r="O14" s="26">
        <v>0</v>
      </c>
      <c r="P14" s="225">
        <f t="shared" si="2"/>
        <v>12</v>
      </c>
    </row>
    <row r="15" spans="1:162" s="134" customFormat="1" ht="13.5" thickBot="1" x14ac:dyDescent="0.25">
      <c r="A15" s="482"/>
      <c r="B15" s="475"/>
      <c r="C15" s="477"/>
      <c r="D15" s="132">
        <v>12</v>
      </c>
      <c r="E15" s="27" t="s">
        <v>232</v>
      </c>
      <c r="F15" s="27" t="s">
        <v>457</v>
      </c>
      <c r="G15" s="233">
        <v>21</v>
      </c>
      <c r="H15" s="370">
        <v>236</v>
      </c>
      <c r="I15" s="165">
        <f>(('X. táblázat'!F15+'X. táblázat'!E15)*2842.013)/1000</f>
        <v>1187.9614339999998</v>
      </c>
      <c r="J15" s="170">
        <f>'X. táblázat'!G15*252.387/1000</f>
        <v>478.27336500000001</v>
      </c>
      <c r="K15" s="88">
        <f t="shared" si="0"/>
        <v>39.856113749999999</v>
      </c>
      <c r="L15" s="133">
        <f t="shared" si="1"/>
        <v>98.996786166666652</v>
      </c>
      <c r="M15" s="198"/>
      <c r="N15" s="29">
        <v>12</v>
      </c>
      <c r="O15" s="29">
        <v>0</v>
      </c>
      <c r="P15" s="226">
        <v>12</v>
      </c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3"/>
      <c r="AY15" s="33"/>
      <c r="AZ15" s="33"/>
      <c r="BA15" s="33"/>
      <c r="BB15" s="33"/>
      <c r="BC15" s="33"/>
      <c r="BD15" s="33"/>
      <c r="BE15" s="33"/>
      <c r="BF15" s="33"/>
      <c r="BG15" s="33"/>
      <c r="BH15" s="33"/>
      <c r="BI15" s="33"/>
      <c r="BJ15" s="33"/>
      <c r="BK15" s="33"/>
      <c r="BL15" s="33"/>
      <c r="BM15" s="33"/>
      <c r="BN15" s="33"/>
      <c r="BO15" s="33"/>
      <c r="BP15" s="33"/>
      <c r="BQ15" s="33"/>
      <c r="BR15" s="33"/>
      <c r="BS15" s="33"/>
      <c r="BT15" s="33"/>
      <c r="BU15" s="33"/>
      <c r="BV15" s="33"/>
      <c r="BW15" s="33"/>
      <c r="BX15" s="33"/>
      <c r="BY15" s="33"/>
      <c r="BZ15" s="33"/>
      <c r="CA15" s="33"/>
      <c r="CB15" s="33"/>
      <c r="CC15" s="33"/>
      <c r="CD15" s="33"/>
      <c r="CE15" s="33"/>
      <c r="CF15" s="33"/>
      <c r="CG15" s="33"/>
      <c r="CH15" s="33"/>
      <c r="CI15" s="33"/>
      <c r="CJ15" s="33"/>
      <c r="CK15" s="33"/>
      <c r="CL15" s="33"/>
      <c r="CM15" s="33"/>
      <c r="CN15" s="33"/>
      <c r="CO15" s="33"/>
      <c r="CP15" s="33"/>
      <c r="CQ15" s="33"/>
      <c r="CR15" s="33"/>
      <c r="CS15" s="33"/>
      <c r="CT15" s="33"/>
      <c r="CU15" s="33"/>
      <c r="CV15" s="33"/>
      <c r="CW15" s="33"/>
      <c r="CX15" s="33"/>
      <c r="CY15" s="33"/>
      <c r="CZ15" s="33"/>
      <c r="DA15" s="33"/>
      <c r="DB15" s="33"/>
      <c r="DC15" s="33"/>
      <c r="DD15" s="33"/>
      <c r="DE15" s="33"/>
      <c r="DF15" s="33"/>
      <c r="DG15" s="33"/>
      <c r="DH15" s="33"/>
      <c r="DI15" s="33"/>
      <c r="DJ15" s="33"/>
      <c r="DK15" s="33"/>
      <c r="DL15" s="33"/>
      <c r="DM15" s="33"/>
      <c r="DN15" s="33"/>
      <c r="DO15" s="33"/>
      <c r="DP15" s="33"/>
      <c r="DQ15" s="33"/>
      <c r="DR15" s="33"/>
      <c r="DS15" s="33"/>
      <c r="DT15" s="33"/>
      <c r="DU15" s="33"/>
      <c r="DV15" s="33"/>
      <c r="DW15" s="33"/>
      <c r="DX15" s="33"/>
      <c r="DY15" s="33"/>
      <c r="DZ15" s="33"/>
      <c r="EA15" s="33"/>
      <c r="EB15" s="33"/>
      <c r="EC15" s="33"/>
      <c r="ED15" s="33"/>
      <c r="EE15" s="33"/>
      <c r="EF15" s="33"/>
      <c r="EG15" s="33"/>
      <c r="EH15" s="33"/>
      <c r="EI15" s="33"/>
      <c r="EJ15" s="33"/>
      <c r="EK15" s="33"/>
      <c r="EL15" s="33"/>
      <c r="EM15" s="33"/>
      <c r="EN15" s="33"/>
      <c r="EO15" s="33"/>
      <c r="EP15" s="33"/>
      <c r="EQ15" s="33"/>
      <c r="ER15" s="33"/>
      <c r="ES15" s="33"/>
      <c r="ET15" s="33"/>
      <c r="EU15" s="33"/>
      <c r="EV15" s="33"/>
      <c r="EW15" s="33"/>
      <c r="EX15" s="33"/>
      <c r="EY15" s="33"/>
      <c r="EZ15" s="33"/>
      <c r="FA15" s="33"/>
      <c r="FB15" s="33"/>
      <c r="FC15" s="33"/>
      <c r="FD15" s="33"/>
      <c r="FE15" s="33"/>
      <c r="FF15" s="33"/>
    </row>
    <row r="16" spans="1:162" s="138" customFormat="1" x14ac:dyDescent="0.2">
      <c r="A16" s="456" t="s">
        <v>110</v>
      </c>
      <c r="B16" s="458" t="s">
        <v>240</v>
      </c>
      <c r="C16" s="460">
        <v>20</v>
      </c>
      <c r="D16" s="135">
        <v>62</v>
      </c>
      <c r="E16" s="123" t="s">
        <v>234</v>
      </c>
      <c r="F16" s="123" t="s">
        <v>458</v>
      </c>
      <c r="G16" s="234">
        <v>20</v>
      </c>
      <c r="H16" s="316">
        <v>236</v>
      </c>
      <c r="I16" s="124">
        <f>(('X. táblázat'!F16+'X. táblázat'!E16)*2842.013)/1000</f>
        <v>5877.2828839999993</v>
      </c>
      <c r="J16" s="130">
        <f>'X. táblázat'!G16*252.387/1000</f>
        <v>1669.5400049999998</v>
      </c>
      <c r="K16" s="136">
        <f t="shared" si="0"/>
        <v>26.928064596774192</v>
      </c>
      <c r="L16" s="137">
        <f t="shared" si="1"/>
        <v>94.794885225806439</v>
      </c>
      <c r="M16" s="192"/>
      <c r="N16" s="37">
        <v>62</v>
      </c>
      <c r="O16" s="37">
        <v>0</v>
      </c>
      <c r="P16" s="224">
        <v>62</v>
      </c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3"/>
      <c r="AX16" s="33"/>
      <c r="AY16" s="33"/>
      <c r="AZ16" s="33"/>
      <c r="BA16" s="33"/>
      <c r="BB16" s="33"/>
      <c r="BC16" s="33"/>
      <c r="BD16" s="33"/>
      <c r="BE16" s="33"/>
      <c r="BF16" s="33"/>
      <c r="BG16" s="33"/>
      <c r="BH16" s="33"/>
      <c r="BI16" s="33"/>
      <c r="BJ16" s="33"/>
      <c r="BK16" s="33"/>
      <c r="BL16" s="33"/>
      <c r="BM16" s="33"/>
      <c r="BN16" s="33"/>
      <c r="BO16" s="33"/>
      <c r="BP16" s="33"/>
      <c r="BQ16" s="33"/>
      <c r="BR16" s="33"/>
      <c r="BS16" s="33"/>
      <c r="BT16" s="33"/>
      <c r="BU16" s="33"/>
      <c r="BV16" s="33"/>
      <c r="BW16" s="33"/>
      <c r="BX16" s="33"/>
      <c r="BY16" s="33"/>
      <c r="BZ16" s="33"/>
      <c r="CA16" s="33"/>
      <c r="CB16" s="33"/>
      <c r="CC16" s="33"/>
      <c r="CD16" s="33"/>
      <c r="CE16" s="33"/>
      <c r="CF16" s="33"/>
      <c r="CG16" s="33"/>
      <c r="CH16" s="33"/>
      <c r="CI16" s="33"/>
      <c r="CJ16" s="33"/>
      <c r="CK16" s="33"/>
      <c r="CL16" s="33"/>
      <c r="CM16" s="33"/>
      <c r="CN16" s="33"/>
      <c r="CO16" s="33"/>
      <c r="CP16" s="33"/>
      <c r="CQ16" s="33"/>
      <c r="CR16" s="33"/>
      <c r="CS16" s="33"/>
      <c r="CT16" s="33"/>
      <c r="CU16" s="33"/>
      <c r="CV16" s="33"/>
      <c r="CW16" s="33"/>
      <c r="CX16" s="33"/>
      <c r="CY16" s="33"/>
      <c r="CZ16" s="33"/>
      <c r="DA16" s="33"/>
      <c r="DB16" s="33"/>
      <c r="DC16" s="33"/>
      <c r="DD16" s="33"/>
      <c r="DE16" s="33"/>
      <c r="DF16" s="33"/>
      <c r="DG16" s="33"/>
      <c r="DH16" s="33"/>
      <c r="DI16" s="33"/>
      <c r="DJ16" s="33"/>
      <c r="DK16" s="33"/>
      <c r="DL16" s="33"/>
      <c r="DM16" s="33"/>
      <c r="DN16" s="33"/>
      <c r="DO16" s="33"/>
      <c r="DP16" s="33"/>
      <c r="DQ16" s="33"/>
      <c r="DR16" s="33"/>
      <c r="DS16" s="33"/>
      <c r="DT16" s="33"/>
      <c r="DU16" s="33"/>
      <c r="DV16" s="33"/>
      <c r="DW16" s="33"/>
      <c r="DX16" s="33"/>
      <c r="DY16" s="33"/>
      <c r="DZ16" s="33"/>
      <c r="EA16" s="33"/>
      <c r="EB16" s="33"/>
      <c r="EC16" s="33"/>
      <c r="ED16" s="33"/>
      <c r="EE16" s="33"/>
      <c r="EF16" s="33"/>
      <c r="EG16" s="33"/>
      <c r="EH16" s="33"/>
      <c r="EI16" s="33"/>
      <c r="EJ16" s="33"/>
      <c r="EK16" s="33"/>
      <c r="EL16" s="33"/>
      <c r="EM16" s="33"/>
      <c r="EN16" s="33"/>
      <c r="EO16" s="33"/>
      <c r="EP16" s="33"/>
      <c r="EQ16" s="33"/>
      <c r="ER16" s="33"/>
      <c r="ES16" s="33"/>
      <c r="ET16" s="33"/>
      <c r="EU16" s="33"/>
      <c r="EV16" s="33"/>
      <c r="EW16" s="33"/>
      <c r="EX16" s="33"/>
      <c r="EY16" s="33"/>
      <c r="EZ16" s="33"/>
      <c r="FA16" s="33"/>
      <c r="FB16" s="33"/>
      <c r="FC16" s="33"/>
      <c r="FD16" s="33"/>
      <c r="FE16" s="33"/>
      <c r="FF16" s="33"/>
    </row>
    <row r="17" spans="1:162" s="134" customFormat="1" ht="12.75" customHeight="1" thickBot="1" x14ac:dyDescent="0.25">
      <c r="A17" s="457"/>
      <c r="B17" s="459"/>
      <c r="C17" s="461"/>
      <c r="D17" s="132">
        <v>42</v>
      </c>
      <c r="E17" s="27" t="s">
        <v>240</v>
      </c>
      <c r="F17" s="27" t="s">
        <v>459</v>
      </c>
      <c r="G17" s="235">
        <v>23</v>
      </c>
      <c r="H17" s="220">
        <v>236</v>
      </c>
      <c r="I17" s="28">
        <f>(('X. táblázat'!F17+'X. táblázat'!E17)*2842.013)/1000</f>
        <v>3649.1446919999998</v>
      </c>
      <c r="J17" s="28">
        <f>'X. táblázat'!G17*252.387/1000</f>
        <v>1632.94389</v>
      </c>
      <c r="K17" s="88">
        <f t="shared" si="0"/>
        <v>38.879616428571431</v>
      </c>
      <c r="L17" s="133">
        <f t="shared" si="1"/>
        <v>86.884397428571418</v>
      </c>
      <c r="M17" s="200"/>
      <c r="N17" s="29">
        <v>42</v>
      </c>
      <c r="O17" s="29">
        <v>0</v>
      </c>
      <c r="P17" s="226">
        <v>42</v>
      </c>
      <c r="Q17" s="356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3"/>
      <c r="BA17" s="33"/>
      <c r="BB17" s="33"/>
      <c r="BC17" s="33"/>
      <c r="BD17" s="33"/>
      <c r="BE17" s="33"/>
      <c r="BF17" s="33"/>
      <c r="BG17" s="33"/>
      <c r="BH17" s="33"/>
      <c r="BI17" s="33"/>
      <c r="BJ17" s="33"/>
      <c r="BK17" s="33"/>
      <c r="BL17" s="33"/>
      <c r="BM17" s="33"/>
      <c r="BN17" s="33"/>
      <c r="BO17" s="33"/>
      <c r="BP17" s="33"/>
      <c r="BQ17" s="33"/>
      <c r="BR17" s="33"/>
      <c r="BS17" s="33"/>
      <c r="BT17" s="33"/>
      <c r="BU17" s="33"/>
      <c r="BV17" s="33"/>
      <c r="BW17" s="33"/>
      <c r="BX17" s="33"/>
      <c r="BY17" s="33"/>
      <c r="BZ17" s="33"/>
      <c r="CA17" s="33"/>
      <c r="CB17" s="33"/>
      <c r="CC17" s="33"/>
      <c r="CD17" s="33"/>
      <c r="CE17" s="33"/>
      <c r="CF17" s="33"/>
      <c r="CG17" s="33"/>
      <c r="CH17" s="33"/>
      <c r="CI17" s="33"/>
      <c r="CJ17" s="33"/>
      <c r="CK17" s="33"/>
      <c r="CL17" s="33"/>
      <c r="CM17" s="33"/>
      <c r="CN17" s="33"/>
      <c r="CO17" s="33"/>
      <c r="CP17" s="33"/>
      <c r="CQ17" s="33"/>
      <c r="CR17" s="33"/>
      <c r="CS17" s="33"/>
      <c r="CT17" s="33"/>
      <c r="CU17" s="33"/>
      <c r="CV17" s="33"/>
      <c r="CW17" s="33"/>
      <c r="CX17" s="33"/>
      <c r="CY17" s="33"/>
      <c r="CZ17" s="33"/>
      <c r="DA17" s="33"/>
      <c r="DB17" s="33"/>
      <c r="DC17" s="33"/>
      <c r="DD17" s="33"/>
      <c r="DE17" s="33"/>
      <c r="DF17" s="33"/>
      <c r="DG17" s="33"/>
      <c r="DH17" s="33"/>
      <c r="DI17" s="33"/>
      <c r="DJ17" s="33"/>
      <c r="DK17" s="33"/>
      <c r="DL17" s="33"/>
      <c r="DM17" s="33"/>
      <c r="DN17" s="33"/>
      <c r="DO17" s="33"/>
      <c r="DP17" s="33"/>
      <c r="DQ17" s="33"/>
      <c r="DR17" s="33"/>
      <c r="DS17" s="33"/>
      <c r="DT17" s="33"/>
      <c r="DU17" s="33"/>
      <c r="DV17" s="33"/>
      <c r="DW17" s="33"/>
      <c r="DX17" s="33"/>
      <c r="DY17" s="33"/>
      <c r="DZ17" s="33"/>
      <c r="EA17" s="33"/>
      <c r="EB17" s="33"/>
      <c r="EC17" s="33"/>
      <c r="ED17" s="33"/>
      <c r="EE17" s="33"/>
      <c r="EF17" s="33"/>
      <c r="EG17" s="33"/>
      <c r="EH17" s="33"/>
      <c r="EI17" s="33"/>
      <c r="EJ17" s="33"/>
      <c r="EK17" s="33"/>
      <c r="EL17" s="33"/>
      <c r="EM17" s="33"/>
      <c r="EN17" s="33"/>
      <c r="EO17" s="33"/>
      <c r="EP17" s="33"/>
      <c r="EQ17" s="33"/>
      <c r="ER17" s="33"/>
      <c r="ES17" s="33"/>
      <c r="ET17" s="33"/>
      <c r="EU17" s="33"/>
      <c r="EV17" s="33"/>
      <c r="EW17" s="33"/>
      <c r="EX17" s="33"/>
      <c r="EY17" s="33"/>
      <c r="EZ17" s="33"/>
      <c r="FA17" s="33"/>
      <c r="FB17" s="33"/>
      <c r="FC17" s="33"/>
      <c r="FD17" s="33"/>
      <c r="FE17" s="33"/>
      <c r="FF17" s="33"/>
    </row>
    <row r="18" spans="1:162" s="138" customFormat="1" ht="12.75" customHeight="1" x14ac:dyDescent="0.2">
      <c r="A18" s="456" t="s">
        <v>171</v>
      </c>
      <c r="B18" s="458" t="s">
        <v>239</v>
      </c>
      <c r="C18" s="460">
        <v>21</v>
      </c>
      <c r="D18" s="135">
        <v>62</v>
      </c>
      <c r="E18" s="123" t="s">
        <v>235</v>
      </c>
      <c r="F18" s="123" t="s">
        <v>460</v>
      </c>
      <c r="G18" s="234">
        <v>21</v>
      </c>
      <c r="H18" s="316">
        <v>236</v>
      </c>
      <c r="I18" s="124">
        <f>(('X. táblázat'!F18+'X. táblázat'!E18)*2842.013)/1000</f>
        <v>5334.4584009999999</v>
      </c>
      <c r="J18" s="309">
        <f>'X. táblázat'!G18*252.387/1000</f>
        <v>1650.8633670000002</v>
      </c>
      <c r="K18" s="136">
        <f t="shared" si="0"/>
        <v>26.626828500000002</v>
      </c>
      <c r="L18" s="137">
        <f t="shared" si="1"/>
        <v>86.03965162903225</v>
      </c>
      <c r="M18" s="192"/>
      <c r="N18" s="37">
        <v>62</v>
      </c>
      <c r="O18" s="37">
        <v>0</v>
      </c>
      <c r="P18" s="224">
        <f t="shared" si="2"/>
        <v>62</v>
      </c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33"/>
      <c r="AS18" s="33"/>
      <c r="AT18" s="33"/>
      <c r="AU18" s="33"/>
      <c r="AV18" s="33"/>
      <c r="AW18" s="33"/>
      <c r="AX18" s="33"/>
      <c r="AY18" s="33"/>
      <c r="AZ18" s="33"/>
      <c r="BA18" s="33"/>
      <c r="BB18" s="33"/>
      <c r="BC18" s="33"/>
      <c r="BD18" s="33"/>
      <c r="BE18" s="33"/>
      <c r="BF18" s="33"/>
      <c r="BG18" s="33"/>
      <c r="BH18" s="33"/>
      <c r="BI18" s="33"/>
      <c r="BJ18" s="33"/>
      <c r="BK18" s="33"/>
      <c r="BL18" s="33"/>
      <c r="BM18" s="33"/>
      <c r="BN18" s="33"/>
      <c r="BO18" s="33"/>
      <c r="BP18" s="33"/>
      <c r="BQ18" s="33"/>
      <c r="BR18" s="33"/>
      <c r="BS18" s="33"/>
      <c r="BT18" s="33"/>
      <c r="BU18" s="33"/>
      <c r="BV18" s="33"/>
      <c r="BW18" s="33"/>
      <c r="BX18" s="33"/>
      <c r="BY18" s="33"/>
      <c r="BZ18" s="33"/>
      <c r="CA18" s="33"/>
      <c r="CB18" s="33"/>
      <c r="CC18" s="33"/>
      <c r="CD18" s="33"/>
      <c r="CE18" s="33"/>
      <c r="CF18" s="33"/>
      <c r="CG18" s="33"/>
      <c r="CH18" s="33"/>
      <c r="CI18" s="33"/>
      <c r="CJ18" s="33"/>
      <c r="CK18" s="33"/>
      <c r="CL18" s="33"/>
      <c r="CM18" s="33"/>
      <c r="CN18" s="33"/>
      <c r="CO18" s="33"/>
      <c r="CP18" s="33"/>
      <c r="CQ18" s="33"/>
      <c r="CR18" s="33"/>
      <c r="CS18" s="33"/>
      <c r="CT18" s="33"/>
      <c r="CU18" s="33"/>
      <c r="CV18" s="33"/>
      <c r="CW18" s="33"/>
      <c r="CX18" s="33"/>
      <c r="CY18" s="33"/>
      <c r="CZ18" s="33"/>
      <c r="DA18" s="33"/>
      <c r="DB18" s="33"/>
      <c r="DC18" s="33"/>
      <c r="DD18" s="33"/>
      <c r="DE18" s="33"/>
      <c r="DF18" s="33"/>
      <c r="DG18" s="33"/>
      <c r="DH18" s="33"/>
      <c r="DI18" s="33"/>
      <c r="DJ18" s="33"/>
      <c r="DK18" s="33"/>
      <c r="DL18" s="33"/>
      <c r="DM18" s="33"/>
      <c r="DN18" s="33"/>
      <c r="DO18" s="33"/>
      <c r="DP18" s="33"/>
      <c r="DQ18" s="33"/>
      <c r="DR18" s="33"/>
      <c r="DS18" s="33"/>
      <c r="DT18" s="33"/>
      <c r="DU18" s="33"/>
      <c r="DV18" s="33"/>
      <c r="DW18" s="33"/>
      <c r="DX18" s="33"/>
      <c r="DY18" s="33"/>
      <c r="DZ18" s="33"/>
      <c r="EA18" s="33"/>
      <c r="EB18" s="33"/>
      <c r="EC18" s="33"/>
      <c r="ED18" s="33"/>
      <c r="EE18" s="33"/>
      <c r="EF18" s="33"/>
      <c r="EG18" s="33"/>
      <c r="EH18" s="33"/>
      <c r="EI18" s="33"/>
      <c r="EJ18" s="33"/>
      <c r="EK18" s="33"/>
      <c r="EL18" s="33"/>
      <c r="EM18" s="33"/>
      <c r="EN18" s="33"/>
      <c r="EO18" s="33"/>
      <c r="EP18" s="33"/>
      <c r="EQ18" s="33"/>
      <c r="ER18" s="33"/>
      <c r="ES18" s="33"/>
      <c r="ET18" s="33"/>
      <c r="EU18" s="33"/>
      <c r="EV18" s="33"/>
      <c r="EW18" s="33"/>
      <c r="EX18" s="33"/>
      <c r="EY18" s="33"/>
      <c r="EZ18" s="33"/>
      <c r="FA18" s="33"/>
      <c r="FB18" s="33"/>
      <c r="FC18" s="33"/>
      <c r="FD18" s="33"/>
      <c r="FE18" s="33"/>
      <c r="FF18" s="33"/>
    </row>
    <row r="19" spans="1:162" s="33" customFormat="1" ht="12.75" customHeight="1" x14ac:dyDescent="0.2">
      <c r="A19" s="462"/>
      <c r="B19" s="463"/>
      <c r="C19" s="483"/>
      <c r="D19" s="127">
        <v>32</v>
      </c>
      <c r="E19" s="21" t="s">
        <v>237</v>
      </c>
      <c r="F19" s="21" t="s">
        <v>461</v>
      </c>
      <c r="G19" s="236">
        <v>21</v>
      </c>
      <c r="H19" s="194">
        <v>236</v>
      </c>
      <c r="I19" s="22">
        <f>(('X. táblázat'!F19+'X. táblázat'!E19)*2842.013)/1000</f>
        <v>2296.3465039999996</v>
      </c>
      <c r="J19" s="22">
        <f>'X. táblázat'!G19*252.387/1000</f>
        <v>1212.467148</v>
      </c>
      <c r="K19" s="83">
        <f t="shared" si="0"/>
        <v>37.889598374999998</v>
      </c>
      <c r="L19" s="38">
        <f t="shared" si="1"/>
        <v>71.760828249999989</v>
      </c>
      <c r="M19" s="199"/>
      <c r="N19" s="26">
        <v>32</v>
      </c>
      <c r="O19" s="26">
        <v>0</v>
      </c>
      <c r="P19" s="225">
        <f t="shared" si="2"/>
        <v>32</v>
      </c>
      <c r="Q19" s="356"/>
    </row>
    <row r="20" spans="1:162" s="134" customFormat="1" ht="13.5" thickBot="1" x14ac:dyDescent="0.25">
      <c r="A20" s="457"/>
      <c r="B20" s="459"/>
      <c r="C20" s="461"/>
      <c r="D20" s="132">
        <v>26</v>
      </c>
      <c r="E20" s="27" t="s">
        <v>239</v>
      </c>
      <c r="F20" s="27" t="s">
        <v>462</v>
      </c>
      <c r="G20" s="233">
        <v>21</v>
      </c>
      <c r="H20" s="370">
        <v>236</v>
      </c>
      <c r="I20" s="165">
        <f>(('X. táblázat'!F20+'X. táblázat'!E20)*2842.013)/1000</f>
        <v>2071.8274769999998</v>
      </c>
      <c r="J20" s="170">
        <f>'X. táblázat'!G20*252.387/1000</f>
        <v>933.32712600000002</v>
      </c>
      <c r="K20" s="88">
        <f t="shared" si="0"/>
        <v>35.897197153846157</v>
      </c>
      <c r="L20" s="133">
        <f t="shared" si="1"/>
        <v>79.685672192307692</v>
      </c>
      <c r="M20" s="200"/>
      <c r="N20" s="29">
        <v>26</v>
      </c>
      <c r="O20" s="29">
        <v>0</v>
      </c>
      <c r="P20" s="226">
        <f t="shared" si="2"/>
        <v>26</v>
      </c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  <c r="AQ20" s="33"/>
      <c r="AR20" s="33"/>
      <c r="AS20" s="33"/>
      <c r="AT20" s="33"/>
      <c r="AU20" s="33"/>
      <c r="AV20" s="33"/>
      <c r="AW20" s="33"/>
      <c r="AX20" s="33"/>
      <c r="AY20" s="33"/>
      <c r="AZ20" s="33"/>
      <c r="BA20" s="33"/>
      <c r="BB20" s="33"/>
      <c r="BC20" s="33"/>
      <c r="BD20" s="33"/>
      <c r="BE20" s="33"/>
      <c r="BF20" s="33"/>
      <c r="BG20" s="33"/>
      <c r="BH20" s="33"/>
      <c r="BI20" s="33"/>
      <c r="BJ20" s="33"/>
      <c r="BK20" s="33"/>
      <c r="BL20" s="33"/>
      <c r="BM20" s="33"/>
      <c r="BN20" s="33"/>
      <c r="BO20" s="33"/>
      <c r="BP20" s="33"/>
      <c r="BQ20" s="33"/>
      <c r="BR20" s="33"/>
      <c r="BS20" s="33"/>
      <c r="BT20" s="33"/>
      <c r="BU20" s="33"/>
      <c r="BV20" s="33"/>
      <c r="BW20" s="33"/>
      <c r="BX20" s="33"/>
      <c r="BY20" s="33"/>
      <c r="BZ20" s="33"/>
      <c r="CA20" s="33"/>
      <c r="CB20" s="33"/>
      <c r="CC20" s="33"/>
      <c r="CD20" s="33"/>
      <c r="CE20" s="33"/>
      <c r="CF20" s="33"/>
      <c r="CG20" s="33"/>
      <c r="CH20" s="33"/>
      <c r="CI20" s="33"/>
      <c r="CJ20" s="33"/>
      <c r="CK20" s="33"/>
      <c r="CL20" s="33"/>
      <c r="CM20" s="33"/>
      <c r="CN20" s="33"/>
      <c r="CO20" s="33"/>
      <c r="CP20" s="33"/>
      <c r="CQ20" s="33"/>
      <c r="CR20" s="33"/>
      <c r="CS20" s="33"/>
      <c r="CT20" s="33"/>
      <c r="CU20" s="33"/>
      <c r="CV20" s="33"/>
      <c r="CW20" s="33"/>
      <c r="CX20" s="33"/>
      <c r="CY20" s="33"/>
      <c r="CZ20" s="33"/>
      <c r="DA20" s="33"/>
      <c r="DB20" s="33"/>
      <c r="DC20" s="33"/>
      <c r="DD20" s="33"/>
      <c r="DE20" s="33"/>
      <c r="DF20" s="33"/>
      <c r="DG20" s="33"/>
      <c r="DH20" s="33"/>
      <c r="DI20" s="33"/>
      <c r="DJ20" s="33"/>
      <c r="DK20" s="33"/>
      <c r="DL20" s="33"/>
      <c r="DM20" s="33"/>
      <c r="DN20" s="33"/>
      <c r="DO20" s="33"/>
      <c r="DP20" s="33"/>
      <c r="DQ20" s="33"/>
      <c r="DR20" s="33"/>
      <c r="DS20" s="33"/>
      <c r="DT20" s="33"/>
      <c r="DU20" s="33"/>
      <c r="DV20" s="33"/>
      <c r="DW20" s="33"/>
      <c r="DX20" s="33"/>
      <c r="DY20" s="33"/>
      <c r="DZ20" s="33"/>
      <c r="EA20" s="33"/>
      <c r="EB20" s="33"/>
      <c r="EC20" s="33"/>
      <c r="ED20" s="33"/>
      <c r="EE20" s="33"/>
      <c r="EF20" s="33"/>
      <c r="EG20" s="33"/>
      <c r="EH20" s="33"/>
      <c r="EI20" s="33"/>
      <c r="EJ20" s="33"/>
      <c r="EK20" s="33"/>
      <c r="EL20" s="33"/>
      <c r="EM20" s="33"/>
      <c r="EN20" s="33"/>
      <c r="EO20" s="33"/>
      <c r="EP20" s="33"/>
      <c r="EQ20" s="33"/>
      <c r="ER20" s="33"/>
      <c r="ES20" s="33"/>
      <c r="ET20" s="33"/>
      <c r="EU20" s="33"/>
      <c r="EV20" s="33"/>
      <c r="EW20" s="33"/>
      <c r="EX20" s="33"/>
      <c r="EY20" s="33"/>
      <c r="EZ20" s="33"/>
      <c r="FA20" s="33"/>
      <c r="FB20" s="33"/>
      <c r="FC20" s="33"/>
      <c r="FD20" s="33"/>
      <c r="FE20" s="33"/>
      <c r="FF20" s="33"/>
    </row>
    <row r="21" spans="1:162" s="138" customFormat="1" x14ac:dyDescent="0.2">
      <c r="A21" s="456" t="s">
        <v>186</v>
      </c>
      <c r="B21" s="458" t="s">
        <v>238</v>
      </c>
      <c r="C21" s="460">
        <v>23</v>
      </c>
      <c r="D21" s="135">
        <v>62</v>
      </c>
      <c r="E21" s="123" t="s">
        <v>236</v>
      </c>
      <c r="F21" s="123" t="s">
        <v>463</v>
      </c>
      <c r="G21" s="234">
        <v>22</v>
      </c>
      <c r="H21" s="316">
        <v>236</v>
      </c>
      <c r="I21" s="124">
        <f>(('X. táblázat'!F21+'X. táblázat'!E21)*2842.013)/1000</f>
        <v>5541.9253499999995</v>
      </c>
      <c r="J21" s="130">
        <f>'X. táblázat'!G21*252.387/1000</f>
        <v>1688.973804</v>
      </c>
      <c r="K21" s="136">
        <f t="shared" si="0"/>
        <v>27.241512967741937</v>
      </c>
      <c r="L21" s="137">
        <f t="shared" si="1"/>
        <v>89.385892741935479</v>
      </c>
      <c r="M21" s="192"/>
      <c r="N21" s="37">
        <v>63</v>
      </c>
      <c r="O21" s="37">
        <v>0</v>
      </c>
      <c r="P21" s="224">
        <f t="shared" si="2"/>
        <v>63</v>
      </c>
      <c r="Q21" s="356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3"/>
      <c r="BC21" s="33"/>
      <c r="BD21" s="33"/>
      <c r="BE21" s="33"/>
      <c r="BF21" s="33"/>
      <c r="BG21" s="33"/>
      <c r="BH21" s="33"/>
      <c r="BI21" s="33"/>
      <c r="BJ21" s="33"/>
      <c r="BK21" s="33"/>
      <c r="BL21" s="33"/>
      <c r="BM21" s="33"/>
      <c r="BN21" s="33"/>
      <c r="BO21" s="33"/>
      <c r="BP21" s="33"/>
      <c r="BQ21" s="33"/>
      <c r="BR21" s="33"/>
      <c r="BS21" s="33"/>
      <c r="BT21" s="33"/>
      <c r="BU21" s="33"/>
      <c r="BV21" s="33"/>
      <c r="BW21" s="33"/>
      <c r="BX21" s="33"/>
      <c r="BY21" s="33"/>
      <c r="BZ21" s="33"/>
      <c r="CA21" s="33"/>
      <c r="CB21" s="33"/>
      <c r="CC21" s="33"/>
      <c r="CD21" s="33"/>
      <c r="CE21" s="33"/>
      <c r="CF21" s="33"/>
      <c r="CG21" s="33"/>
      <c r="CH21" s="33"/>
      <c r="CI21" s="33"/>
      <c r="CJ21" s="33"/>
      <c r="CK21" s="33"/>
      <c r="CL21" s="33"/>
      <c r="CM21" s="33"/>
      <c r="CN21" s="33"/>
      <c r="CO21" s="33"/>
      <c r="CP21" s="33"/>
      <c r="CQ21" s="33"/>
      <c r="CR21" s="33"/>
      <c r="CS21" s="33"/>
      <c r="CT21" s="33"/>
      <c r="CU21" s="33"/>
      <c r="CV21" s="33"/>
      <c r="CW21" s="33"/>
      <c r="CX21" s="33"/>
      <c r="CY21" s="33"/>
      <c r="CZ21" s="33"/>
      <c r="DA21" s="33"/>
      <c r="DB21" s="33"/>
      <c r="DC21" s="33"/>
      <c r="DD21" s="33"/>
      <c r="DE21" s="33"/>
      <c r="DF21" s="33"/>
      <c r="DG21" s="33"/>
      <c r="DH21" s="33"/>
      <c r="DI21" s="33"/>
      <c r="DJ21" s="33"/>
      <c r="DK21" s="33"/>
      <c r="DL21" s="33"/>
      <c r="DM21" s="33"/>
      <c r="DN21" s="33"/>
      <c r="DO21" s="33"/>
      <c r="DP21" s="33"/>
      <c r="DQ21" s="33"/>
      <c r="DR21" s="33"/>
      <c r="DS21" s="33"/>
      <c r="DT21" s="33"/>
      <c r="DU21" s="33"/>
      <c r="DV21" s="33"/>
      <c r="DW21" s="33"/>
      <c r="DX21" s="33"/>
      <c r="DY21" s="33"/>
      <c r="DZ21" s="33"/>
      <c r="EA21" s="33"/>
      <c r="EB21" s="33"/>
      <c r="EC21" s="33"/>
      <c r="ED21" s="33"/>
      <c r="EE21" s="33"/>
      <c r="EF21" s="33"/>
      <c r="EG21" s="33"/>
      <c r="EH21" s="33"/>
      <c r="EI21" s="33"/>
      <c r="EJ21" s="33"/>
      <c r="EK21" s="33"/>
      <c r="EL21" s="33"/>
      <c r="EM21" s="33"/>
      <c r="EN21" s="33"/>
      <c r="EO21" s="33"/>
      <c r="EP21" s="33"/>
      <c r="EQ21" s="33"/>
      <c r="ER21" s="33"/>
      <c r="ES21" s="33"/>
      <c r="ET21" s="33"/>
      <c r="EU21" s="33"/>
      <c r="EV21" s="33"/>
      <c r="EW21" s="33"/>
      <c r="EX21" s="33"/>
      <c r="EY21" s="33"/>
      <c r="EZ21" s="33"/>
      <c r="FA21" s="33"/>
      <c r="FB21" s="33"/>
      <c r="FC21" s="33"/>
      <c r="FD21" s="33"/>
      <c r="FE21" s="33"/>
      <c r="FF21" s="33"/>
    </row>
    <row r="22" spans="1:162" s="134" customFormat="1" ht="12.75" customHeight="1" thickBot="1" x14ac:dyDescent="0.25">
      <c r="A22" s="457"/>
      <c r="B22" s="459"/>
      <c r="C22" s="461"/>
      <c r="D22" s="132">
        <v>33</v>
      </c>
      <c r="E22" s="27" t="s">
        <v>238</v>
      </c>
      <c r="F22" s="27" t="s">
        <v>464</v>
      </c>
      <c r="G22" s="233">
        <v>23</v>
      </c>
      <c r="H22" s="220">
        <v>236</v>
      </c>
      <c r="I22" s="28">
        <f>(('X. táblázat'!F22+'X. táblázat'!E22)*2842.013)/1000</f>
        <v>2947.167481</v>
      </c>
      <c r="J22" s="28">
        <f>'X. táblázat'!G22*252.387/1000</f>
        <v>1227.3579809999999</v>
      </c>
      <c r="K22" s="139">
        <f t="shared" si="0"/>
        <v>37.192666090909086</v>
      </c>
      <c r="L22" s="140">
        <f t="shared" si="1"/>
        <v>89.308105484848483</v>
      </c>
      <c r="M22" s="200"/>
      <c r="N22" s="29">
        <v>33</v>
      </c>
      <c r="O22" s="29">
        <v>0</v>
      </c>
      <c r="P22" s="226">
        <f t="shared" si="2"/>
        <v>33</v>
      </c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D22" s="33"/>
      <c r="BE22" s="33"/>
      <c r="BF22" s="33"/>
      <c r="BG22" s="33"/>
      <c r="BH22" s="33"/>
      <c r="BI22" s="33"/>
      <c r="BJ22" s="33"/>
      <c r="BK22" s="33"/>
      <c r="BL22" s="33"/>
      <c r="BM22" s="33"/>
      <c r="BN22" s="33"/>
      <c r="BO22" s="33"/>
      <c r="BP22" s="33"/>
      <c r="BQ22" s="33"/>
      <c r="BR22" s="33"/>
      <c r="BS22" s="33"/>
      <c r="BT22" s="33"/>
      <c r="BU22" s="33"/>
      <c r="BV22" s="33"/>
      <c r="BW22" s="33"/>
      <c r="BX22" s="33"/>
      <c r="BY22" s="33"/>
      <c r="BZ22" s="33"/>
      <c r="CA22" s="33"/>
      <c r="CB22" s="33"/>
      <c r="CC22" s="33"/>
      <c r="CD22" s="33"/>
      <c r="CE22" s="33"/>
      <c r="CF22" s="33"/>
      <c r="CG22" s="33"/>
      <c r="CH22" s="33"/>
      <c r="CI22" s="33"/>
      <c r="CJ22" s="33"/>
      <c r="CK22" s="33"/>
      <c r="CL22" s="33"/>
      <c r="CM22" s="33"/>
      <c r="CN22" s="33"/>
      <c r="CO22" s="33"/>
      <c r="CP22" s="33"/>
      <c r="CQ22" s="33"/>
      <c r="CR22" s="33"/>
      <c r="CS22" s="33"/>
      <c r="CT22" s="33"/>
      <c r="CU22" s="33"/>
      <c r="CV22" s="33"/>
      <c r="CW22" s="33"/>
      <c r="CX22" s="33"/>
      <c r="CY22" s="33"/>
      <c r="CZ22" s="33"/>
      <c r="DA22" s="33"/>
      <c r="DB22" s="33"/>
      <c r="DC22" s="33"/>
      <c r="DD22" s="33"/>
      <c r="DE22" s="33"/>
      <c r="DF22" s="33"/>
      <c r="DG22" s="33"/>
      <c r="DH22" s="33"/>
      <c r="DI22" s="33"/>
      <c r="DJ22" s="33"/>
      <c r="DK22" s="33"/>
      <c r="DL22" s="33"/>
      <c r="DM22" s="33"/>
      <c r="DN22" s="33"/>
      <c r="DO22" s="33"/>
      <c r="DP22" s="33"/>
      <c r="DQ22" s="33"/>
      <c r="DR22" s="33"/>
      <c r="DS22" s="33"/>
      <c r="DT22" s="33"/>
      <c r="DU22" s="33"/>
      <c r="DV22" s="33"/>
      <c r="DW22" s="33"/>
      <c r="DX22" s="33"/>
      <c r="DY22" s="33"/>
      <c r="DZ22" s="33"/>
      <c r="EA22" s="33"/>
      <c r="EB22" s="33"/>
      <c r="EC22" s="33"/>
      <c r="ED22" s="33"/>
      <c r="EE22" s="33"/>
      <c r="EF22" s="33"/>
      <c r="EG22" s="33"/>
      <c r="EH22" s="33"/>
      <c r="EI22" s="33"/>
      <c r="EJ22" s="33"/>
      <c r="EK22" s="33"/>
      <c r="EL22" s="33"/>
      <c r="EM22" s="33"/>
      <c r="EN22" s="33"/>
      <c r="EO22" s="33"/>
      <c r="EP22" s="33"/>
      <c r="EQ22" s="33"/>
      <c r="ER22" s="33"/>
      <c r="ES22" s="33"/>
      <c r="ET22" s="33"/>
      <c r="EU22" s="33"/>
      <c r="EV22" s="33"/>
      <c r="EW22" s="33"/>
      <c r="EX22" s="33"/>
      <c r="EY22" s="33"/>
      <c r="EZ22" s="33"/>
      <c r="FA22" s="33"/>
      <c r="FB22" s="33"/>
      <c r="FC22" s="33"/>
      <c r="FD22" s="33"/>
      <c r="FE22" s="33"/>
      <c r="FF22" s="33"/>
    </row>
    <row r="23" spans="1:162" s="138" customFormat="1" x14ac:dyDescent="0.2">
      <c r="A23" s="473" t="s">
        <v>111</v>
      </c>
      <c r="B23" s="451" t="s">
        <v>241</v>
      </c>
      <c r="C23" s="453">
        <v>20</v>
      </c>
      <c r="D23" s="135">
        <v>26</v>
      </c>
      <c r="E23" s="123" t="s">
        <v>233</v>
      </c>
      <c r="F23" s="123" t="s">
        <v>465</v>
      </c>
      <c r="G23" s="234">
        <v>20</v>
      </c>
      <c r="H23" s="316">
        <v>236</v>
      </c>
      <c r="I23" s="124">
        <f>(('X. táblázat'!F23+'X. táblázat'!E23)*2842.013)/1000</f>
        <v>3683.2488479999997</v>
      </c>
      <c r="J23" s="309">
        <f>'X. táblázat'!G23*252.387/1000</f>
        <v>855.33954299999994</v>
      </c>
      <c r="K23" s="136">
        <f t="shared" si="0"/>
        <v>32.897674730769225</v>
      </c>
      <c r="L23" s="137">
        <f t="shared" si="1"/>
        <v>141.66341723076923</v>
      </c>
      <c r="M23" s="192"/>
      <c r="N23" s="37">
        <v>26</v>
      </c>
      <c r="O23" s="37">
        <v>0</v>
      </c>
      <c r="P23" s="224">
        <f t="shared" si="2"/>
        <v>26</v>
      </c>
      <c r="Q23" s="356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3"/>
      <c r="BB23" s="33"/>
      <c r="BC23" s="33"/>
      <c r="BD23" s="33"/>
      <c r="BE23" s="33"/>
      <c r="BF23" s="33"/>
      <c r="BG23" s="33"/>
      <c r="BH23" s="33"/>
      <c r="BI23" s="33"/>
      <c r="BJ23" s="33"/>
      <c r="BK23" s="33"/>
      <c r="BL23" s="33"/>
      <c r="BM23" s="33"/>
      <c r="BN23" s="33"/>
      <c r="BO23" s="33"/>
      <c r="BP23" s="33"/>
      <c r="BQ23" s="33"/>
      <c r="BR23" s="33"/>
      <c r="BS23" s="33"/>
      <c r="BT23" s="33"/>
      <c r="BU23" s="33"/>
      <c r="BV23" s="33"/>
      <c r="BW23" s="33"/>
      <c r="BX23" s="33"/>
      <c r="BY23" s="33"/>
      <c r="BZ23" s="33"/>
      <c r="CA23" s="33"/>
      <c r="CB23" s="33"/>
      <c r="CC23" s="33"/>
      <c r="CD23" s="33"/>
      <c r="CE23" s="33"/>
      <c r="CF23" s="33"/>
      <c r="CG23" s="33"/>
      <c r="CH23" s="33"/>
      <c r="CI23" s="33"/>
      <c r="CJ23" s="33"/>
      <c r="CK23" s="33"/>
      <c r="CL23" s="33"/>
      <c r="CM23" s="33"/>
      <c r="CN23" s="33"/>
      <c r="CO23" s="33"/>
      <c r="CP23" s="33"/>
      <c r="CQ23" s="33"/>
      <c r="CR23" s="33"/>
      <c r="CS23" s="33"/>
      <c r="CT23" s="33"/>
      <c r="CU23" s="33"/>
      <c r="CV23" s="33"/>
      <c r="CW23" s="33"/>
      <c r="CX23" s="33"/>
      <c r="CY23" s="33"/>
      <c r="CZ23" s="33"/>
      <c r="DA23" s="33"/>
      <c r="DB23" s="33"/>
      <c r="DC23" s="33"/>
      <c r="DD23" s="33"/>
      <c r="DE23" s="33"/>
      <c r="DF23" s="33"/>
      <c r="DG23" s="33"/>
      <c r="DH23" s="33"/>
      <c r="DI23" s="33"/>
      <c r="DJ23" s="33"/>
      <c r="DK23" s="33"/>
      <c r="DL23" s="33"/>
      <c r="DM23" s="33"/>
      <c r="DN23" s="33"/>
      <c r="DO23" s="33"/>
      <c r="DP23" s="33"/>
      <c r="DQ23" s="33"/>
      <c r="DR23" s="33"/>
      <c r="DS23" s="33"/>
      <c r="DT23" s="33"/>
      <c r="DU23" s="33"/>
      <c r="DV23" s="33"/>
      <c r="DW23" s="33"/>
      <c r="DX23" s="33"/>
      <c r="DY23" s="33"/>
      <c r="DZ23" s="33"/>
      <c r="EA23" s="33"/>
      <c r="EB23" s="33"/>
      <c r="EC23" s="33"/>
      <c r="ED23" s="33"/>
      <c r="EE23" s="33"/>
      <c r="EF23" s="33"/>
      <c r="EG23" s="33"/>
      <c r="EH23" s="33"/>
      <c r="EI23" s="33"/>
      <c r="EJ23" s="33"/>
      <c r="EK23" s="33"/>
      <c r="EL23" s="33"/>
      <c r="EM23" s="33"/>
      <c r="EN23" s="33"/>
      <c r="EO23" s="33"/>
      <c r="EP23" s="33"/>
      <c r="EQ23" s="33"/>
      <c r="ER23" s="33"/>
      <c r="ES23" s="33"/>
      <c r="ET23" s="33"/>
      <c r="EU23" s="33"/>
      <c r="EV23" s="33"/>
      <c r="EW23" s="33"/>
      <c r="EX23" s="33"/>
      <c r="EY23" s="33"/>
      <c r="EZ23" s="33"/>
      <c r="FA23" s="33"/>
      <c r="FB23" s="33"/>
      <c r="FC23" s="33"/>
      <c r="FD23" s="33"/>
      <c r="FE23" s="33"/>
      <c r="FF23" s="33"/>
    </row>
    <row r="24" spans="1:162" s="134" customFormat="1" ht="13.5" thickBot="1" x14ac:dyDescent="0.25">
      <c r="A24" s="474"/>
      <c r="B24" s="475"/>
      <c r="C24" s="477"/>
      <c r="D24" s="141">
        <v>29</v>
      </c>
      <c r="E24" s="27" t="s">
        <v>241</v>
      </c>
      <c r="F24" s="27" t="s">
        <v>466</v>
      </c>
      <c r="G24" s="233">
        <v>20</v>
      </c>
      <c r="H24" s="220">
        <v>236</v>
      </c>
      <c r="I24" s="28">
        <f>(('X. táblázat'!F24+'X. táblázat'!E24)*2842.013)/1000</f>
        <v>1995.093126</v>
      </c>
      <c r="J24" s="170">
        <f>'X. táblázat'!G24*252.387/1000</f>
        <v>1360.1135430000002</v>
      </c>
      <c r="K24" s="88">
        <f t="shared" si="0"/>
        <v>46.900467000000006</v>
      </c>
      <c r="L24" s="133">
        <f t="shared" si="1"/>
        <v>68.796314689655176</v>
      </c>
      <c r="M24" s="200"/>
      <c r="N24" s="29">
        <v>29</v>
      </c>
      <c r="O24" s="29">
        <v>0</v>
      </c>
      <c r="P24" s="226">
        <f t="shared" si="2"/>
        <v>29</v>
      </c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Y24" s="33"/>
      <c r="AZ24" s="33"/>
      <c r="BA24" s="33"/>
      <c r="BB24" s="33"/>
      <c r="BC24" s="33"/>
      <c r="BD24" s="33"/>
      <c r="BE24" s="33"/>
      <c r="BF24" s="33"/>
      <c r="BG24" s="33"/>
      <c r="BH24" s="33"/>
      <c r="BI24" s="33"/>
      <c r="BJ24" s="33"/>
      <c r="BK24" s="33"/>
      <c r="BL24" s="33"/>
      <c r="BM24" s="33"/>
      <c r="BN24" s="33"/>
      <c r="BO24" s="33"/>
      <c r="BP24" s="33"/>
      <c r="BQ24" s="33"/>
      <c r="BR24" s="33"/>
      <c r="BS24" s="33"/>
      <c r="BT24" s="33"/>
      <c r="BU24" s="33"/>
      <c r="BV24" s="33"/>
      <c r="BW24" s="33"/>
      <c r="BX24" s="33"/>
      <c r="BY24" s="33"/>
      <c r="BZ24" s="33"/>
      <c r="CA24" s="33"/>
      <c r="CB24" s="33"/>
      <c r="CC24" s="33"/>
      <c r="CD24" s="33"/>
      <c r="CE24" s="33"/>
      <c r="CF24" s="33"/>
      <c r="CG24" s="33"/>
      <c r="CH24" s="33"/>
      <c r="CI24" s="33"/>
      <c r="CJ24" s="33"/>
      <c r="CK24" s="33"/>
      <c r="CL24" s="33"/>
      <c r="CM24" s="33"/>
      <c r="CN24" s="33"/>
      <c r="CO24" s="33"/>
      <c r="CP24" s="33"/>
      <c r="CQ24" s="33"/>
      <c r="CR24" s="33"/>
      <c r="CS24" s="33"/>
      <c r="CT24" s="33"/>
      <c r="CU24" s="33"/>
      <c r="CV24" s="33"/>
      <c r="CW24" s="33"/>
      <c r="CX24" s="33"/>
      <c r="CY24" s="33"/>
      <c r="CZ24" s="33"/>
      <c r="DA24" s="33"/>
      <c r="DB24" s="33"/>
      <c r="DC24" s="33"/>
      <c r="DD24" s="33"/>
      <c r="DE24" s="33"/>
      <c r="DF24" s="33"/>
      <c r="DG24" s="33"/>
      <c r="DH24" s="33"/>
      <c r="DI24" s="33"/>
      <c r="DJ24" s="33"/>
      <c r="DK24" s="33"/>
      <c r="DL24" s="33"/>
      <c r="DM24" s="33"/>
      <c r="DN24" s="33"/>
      <c r="DO24" s="33"/>
      <c r="DP24" s="33"/>
      <c r="DQ24" s="33"/>
      <c r="DR24" s="33"/>
      <c r="DS24" s="33"/>
      <c r="DT24" s="33"/>
      <c r="DU24" s="33"/>
      <c r="DV24" s="33"/>
      <c r="DW24" s="33"/>
      <c r="DX24" s="33"/>
      <c r="DY24" s="33"/>
      <c r="DZ24" s="33"/>
      <c r="EA24" s="33"/>
      <c r="EB24" s="33"/>
      <c r="EC24" s="33"/>
      <c r="ED24" s="33"/>
      <c r="EE24" s="33"/>
      <c r="EF24" s="33"/>
      <c r="EG24" s="33"/>
      <c r="EH24" s="33"/>
      <c r="EI24" s="33"/>
      <c r="EJ24" s="33"/>
      <c r="EK24" s="33"/>
      <c r="EL24" s="33"/>
      <c r="EM24" s="33"/>
      <c r="EN24" s="33"/>
      <c r="EO24" s="33"/>
      <c r="EP24" s="33"/>
      <c r="EQ24" s="33"/>
      <c r="ER24" s="33"/>
      <c r="ES24" s="33"/>
      <c r="ET24" s="33"/>
      <c r="EU24" s="33"/>
      <c r="EV24" s="33"/>
      <c r="EW24" s="33"/>
      <c r="EX24" s="33"/>
      <c r="EY24" s="33"/>
      <c r="EZ24" s="33"/>
      <c r="FA24" s="33"/>
      <c r="FB24" s="33"/>
      <c r="FC24" s="33"/>
      <c r="FD24" s="33"/>
      <c r="FE24" s="33"/>
      <c r="FF24" s="33"/>
    </row>
    <row r="25" spans="1:162" s="138" customFormat="1" x14ac:dyDescent="0.2">
      <c r="A25" s="473" t="s">
        <v>174</v>
      </c>
      <c r="B25" s="451" t="s">
        <v>244</v>
      </c>
      <c r="C25" s="453">
        <v>24</v>
      </c>
      <c r="D25" s="142">
        <v>12</v>
      </c>
      <c r="E25" s="123" t="s">
        <v>242</v>
      </c>
      <c r="F25" s="123" t="s">
        <v>467</v>
      </c>
      <c r="G25" s="234">
        <v>21</v>
      </c>
      <c r="H25" s="316">
        <v>236</v>
      </c>
      <c r="I25" s="124">
        <f>(('X. táblázat'!F25+'X. táblázat'!E25)*2842.013)/1000</f>
        <v>2373.0808550000002</v>
      </c>
      <c r="J25" s="130">
        <f>'X. táblázat'!G25*252.387/1000</f>
        <v>482.05916999999999</v>
      </c>
      <c r="K25" s="136">
        <f t="shared" si="0"/>
        <v>40.171597499999997</v>
      </c>
      <c r="L25" s="137">
        <f t="shared" si="1"/>
        <v>197.75673791666668</v>
      </c>
      <c r="M25" s="193"/>
      <c r="N25" s="37">
        <v>12</v>
      </c>
      <c r="O25" s="37">
        <v>0</v>
      </c>
      <c r="P25" s="224">
        <f t="shared" si="2"/>
        <v>12</v>
      </c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3"/>
      <c r="AT25" s="33"/>
      <c r="AU25" s="33"/>
      <c r="AV25" s="33"/>
      <c r="AW25" s="33"/>
      <c r="AX25" s="33"/>
      <c r="AY25" s="33"/>
      <c r="AZ25" s="33"/>
      <c r="BA25" s="33"/>
      <c r="BB25" s="33"/>
      <c r="BC25" s="33"/>
      <c r="BD25" s="33"/>
      <c r="BE25" s="33"/>
      <c r="BF25" s="33"/>
      <c r="BG25" s="33"/>
      <c r="BH25" s="33"/>
      <c r="BI25" s="33"/>
      <c r="BJ25" s="33"/>
      <c r="BK25" s="33"/>
      <c r="BL25" s="33"/>
      <c r="BM25" s="33"/>
      <c r="BN25" s="33"/>
      <c r="BO25" s="33"/>
      <c r="BP25" s="33"/>
      <c r="BQ25" s="33"/>
      <c r="BR25" s="33"/>
      <c r="BS25" s="33"/>
      <c r="BT25" s="33"/>
      <c r="BU25" s="33"/>
      <c r="BV25" s="33"/>
      <c r="BW25" s="33"/>
      <c r="BX25" s="33"/>
      <c r="BY25" s="33"/>
      <c r="BZ25" s="33"/>
      <c r="CA25" s="33"/>
      <c r="CB25" s="33"/>
      <c r="CC25" s="33"/>
      <c r="CD25" s="33"/>
      <c r="CE25" s="33"/>
      <c r="CF25" s="33"/>
      <c r="CG25" s="33"/>
      <c r="CH25" s="33"/>
      <c r="CI25" s="33"/>
      <c r="CJ25" s="33"/>
      <c r="CK25" s="33"/>
      <c r="CL25" s="33"/>
      <c r="CM25" s="33"/>
      <c r="CN25" s="33"/>
      <c r="CO25" s="33"/>
      <c r="CP25" s="33"/>
      <c r="CQ25" s="33"/>
      <c r="CR25" s="33"/>
      <c r="CS25" s="33"/>
      <c r="CT25" s="33"/>
      <c r="CU25" s="33"/>
      <c r="CV25" s="33"/>
      <c r="CW25" s="33"/>
      <c r="CX25" s="33"/>
      <c r="CY25" s="33"/>
      <c r="CZ25" s="33"/>
      <c r="DA25" s="33"/>
      <c r="DB25" s="33"/>
      <c r="DC25" s="33"/>
      <c r="DD25" s="33"/>
      <c r="DE25" s="33"/>
      <c r="DF25" s="33"/>
      <c r="DG25" s="33"/>
      <c r="DH25" s="33"/>
      <c r="DI25" s="33"/>
      <c r="DJ25" s="33"/>
      <c r="DK25" s="33"/>
      <c r="DL25" s="33"/>
      <c r="DM25" s="33"/>
      <c r="DN25" s="33"/>
      <c r="DO25" s="33"/>
      <c r="DP25" s="33"/>
      <c r="DQ25" s="33"/>
      <c r="DR25" s="33"/>
      <c r="DS25" s="33"/>
      <c r="DT25" s="33"/>
      <c r="DU25" s="33"/>
      <c r="DV25" s="33"/>
      <c r="DW25" s="33"/>
      <c r="DX25" s="33"/>
      <c r="DY25" s="33"/>
      <c r="DZ25" s="33"/>
      <c r="EA25" s="33"/>
      <c r="EB25" s="33"/>
      <c r="EC25" s="33"/>
      <c r="ED25" s="33"/>
      <c r="EE25" s="33"/>
      <c r="EF25" s="33"/>
      <c r="EG25" s="33"/>
      <c r="EH25" s="33"/>
      <c r="EI25" s="33"/>
      <c r="EJ25" s="33"/>
      <c r="EK25" s="33"/>
      <c r="EL25" s="33"/>
      <c r="EM25" s="33"/>
      <c r="EN25" s="33"/>
      <c r="EO25" s="33"/>
      <c r="EP25" s="33"/>
      <c r="EQ25" s="33"/>
      <c r="ER25" s="33"/>
      <c r="ES25" s="33"/>
      <c r="ET25" s="33"/>
      <c r="EU25" s="33"/>
      <c r="EV25" s="33"/>
      <c r="EW25" s="33"/>
      <c r="EX25" s="33"/>
      <c r="EY25" s="33"/>
      <c r="EZ25" s="33"/>
      <c r="FA25" s="33"/>
      <c r="FB25" s="33"/>
      <c r="FC25" s="33"/>
      <c r="FD25" s="33"/>
      <c r="FE25" s="33"/>
      <c r="FF25" s="33"/>
    </row>
    <row r="26" spans="1:162" s="33" customFormat="1" x14ac:dyDescent="0.2">
      <c r="A26" s="420"/>
      <c r="B26" s="422"/>
      <c r="C26" s="454"/>
      <c r="D26" s="128">
        <v>12</v>
      </c>
      <c r="E26" s="21" t="s">
        <v>243</v>
      </c>
      <c r="F26" s="21" t="s">
        <v>468</v>
      </c>
      <c r="G26" s="232">
        <v>24</v>
      </c>
      <c r="H26" s="194">
        <v>236</v>
      </c>
      <c r="I26" s="22">
        <f>(('X. táblázat'!F26+'X. táblázat'!E26)*2842.013)/1000</f>
        <v>875.34000399999991</v>
      </c>
      <c r="J26" s="22">
        <f>'X. táblázat'!G26*252.387/1000</f>
        <v>482.05916999999999</v>
      </c>
      <c r="K26" s="83">
        <f t="shared" si="0"/>
        <v>40.171597499999997</v>
      </c>
      <c r="L26" s="38">
        <f t="shared" si="1"/>
        <v>72.945000333333326</v>
      </c>
      <c r="M26" s="196"/>
      <c r="N26" s="26">
        <v>12</v>
      </c>
      <c r="O26" s="26">
        <v>0</v>
      </c>
      <c r="P26" s="225">
        <f t="shared" si="2"/>
        <v>12</v>
      </c>
    </row>
    <row r="27" spans="1:162" s="33" customFormat="1" x14ac:dyDescent="0.2">
      <c r="A27" s="420"/>
      <c r="B27" s="422"/>
      <c r="C27" s="454"/>
      <c r="D27" s="128">
        <v>12</v>
      </c>
      <c r="E27" s="21" t="s">
        <v>244</v>
      </c>
      <c r="F27" s="21" t="s">
        <v>469</v>
      </c>
      <c r="G27" s="232">
        <v>23</v>
      </c>
      <c r="H27" s="194">
        <v>236</v>
      </c>
      <c r="I27" s="22">
        <f>(('X. táblázat'!F27+'X. táblázat'!E27)*2842.013)/1000</f>
        <v>923.654225</v>
      </c>
      <c r="J27" s="22">
        <f>'X. táblázat'!G27*252.387/1000</f>
        <v>482.05916999999999</v>
      </c>
      <c r="K27" s="83">
        <f t="shared" si="0"/>
        <v>40.171597499999997</v>
      </c>
      <c r="L27" s="38">
        <f t="shared" si="1"/>
        <v>76.971185416666671</v>
      </c>
      <c r="M27" s="203"/>
      <c r="N27" s="26">
        <v>12</v>
      </c>
      <c r="O27" s="26">
        <v>0</v>
      </c>
      <c r="P27" s="225">
        <f t="shared" si="2"/>
        <v>12</v>
      </c>
    </row>
    <row r="28" spans="1:162" s="33" customFormat="1" x14ac:dyDescent="0.2">
      <c r="A28" s="420"/>
      <c r="B28" s="422"/>
      <c r="C28" s="454"/>
      <c r="D28" s="128">
        <v>12</v>
      </c>
      <c r="E28" s="21" t="s">
        <v>245</v>
      </c>
      <c r="F28" s="21" t="s">
        <v>470</v>
      </c>
      <c r="G28" s="232">
        <v>22</v>
      </c>
      <c r="H28" s="194">
        <v>236</v>
      </c>
      <c r="I28" s="22">
        <f>(('X. táblázat'!F28+'X. táblázat'!E28)*2842.013)/1000</f>
        <v>770.18552299999988</v>
      </c>
      <c r="J28" s="22">
        <f>'X. táblázat'!G28*252.387/1000</f>
        <v>482.05916999999999</v>
      </c>
      <c r="K28" s="83">
        <f t="shared" si="0"/>
        <v>40.171597499999997</v>
      </c>
      <c r="L28" s="38">
        <f t="shared" si="1"/>
        <v>64.182126916666661</v>
      </c>
      <c r="M28" s="203"/>
      <c r="N28" s="26">
        <v>12</v>
      </c>
      <c r="O28" s="26">
        <v>0</v>
      </c>
      <c r="P28" s="225">
        <f t="shared" si="2"/>
        <v>12</v>
      </c>
    </row>
    <row r="29" spans="1:162" s="134" customFormat="1" ht="13.5" thickBot="1" x14ac:dyDescent="0.25">
      <c r="A29" s="474"/>
      <c r="B29" s="475"/>
      <c r="C29" s="477"/>
      <c r="D29" s="141">
        <v>12</v>
      </c>
      <c r="E29" s="27" t="s">
        <v>246</v>
      </c>
      <c r="F29" s="27" t="s">
        <v>471</v>
      </c>
      <c r="G29" s="233">
        <v>22</v>
      </c>
      <c r="H29" s="370">
        <v>236</v>
      </c>
      <c r="I29" s="165">
        <f>(('X. táblázat'!F29+'X. táblázat'!E29)*2842.013)/1000</f>
        <v>1136.8052</v>
      </c>
      <c r="J29" s="28">
        <f>'X. táblázat'!G29*252.387/1000</f>
        <v>482.05916999999999</v>
      </c>
      <c r="K29" s="88">
        <f t="shared" si="0"/>
        <v>40.171597499999997</v>
      </c>
      <c r="L29" s="133">
        <f t="shared" si="1"/>
        <v>94.733766666666668</v>
      </c>
      <c r="M29" s="204"/>
      <c r="N29" s="29">
        <v>12</v>
      </c>
      <c r="O29" s="29">
        <v>0</v>
      </c>
      <c r="P29" s="226">
        <f t="shared" si="2"/>
        <v>12</v>
      </c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  <c r="BO29" s="33"/>
      <c r="BP29" s="33"/>
      <c r="BQ29" s="33"/>
      <c r="BR29" s="33"/>
      <c r="BS29" s="33"/>
      <c r="BT29" s="33"/>
      <c r="BU29" s="33"/>
      <c r="BV29" s="33"/>
      <c r="BW29" s="33"/>
      <c r="BX29" s="33"/>
      <c r="BY29" s="33"/>
      <c r="BZ29" s="33"/>
      <c r="CA29" s="33"/>
      <c r="CB29" s="33"/>
      <c r="CC29" s="33"/>
      <c r="CD29" s="33"/>
      <c r="CE29" s="33"/>
      <c r="CF29" s="33"/>
      <c r="CG29" s="33"/>
      <c r="CH29" s="33"/>
      <c r="CI29" s="33"/>
      <c r="CJ29" s="33"/>
      <c r="CK29" s="33"/>
      <c r="CL29" s="33"/>
      <c r="CM29" s="33"/>
      <c r="CN29" s="33"/>
      <c r="CO29" s="33"/>
      <c r="CP29" s="33"/>
      <c r="CQ29" s="33"/>
      <c r="CR29" s="33"/>
      <c r="CS29" s="33"/>
      <c r="CT29" s="33"/>
      <c r="CU29" s="33"/>
      <c r="CV29" s="33"/>
      <c r="CW29" s="33"/>
      <c r="CX29" s="33"/>
      <c r="CY29" s="33"/>
      <c r="CZ29" s="33"/>
      <c r="DA29" s="33"/>
      <c r="DB29" s="33"/>
      <c r="DC29" s="33"/>
      <c r="DD29" s="33"/>
      <c r="DE29" s="33"/>
      <c r="DF29" s="33"/>
      <c r="DG29" s="33"/>
      <c r="DH29" s="33"/>
      <c r="DI29" s="33"/>
      <c r="DJ29" s="33"/>
      <c r="DK29" s="33"/>
      <c r="DL29" s="33"/>
      <c r="DM29" s="33"/>
      <c r="DN29" s="33"/>
      <c r="DO29" s="33"/>
      <c r="DP29" s="33"/>
      <c r="DQ29" s="33"/>
      <c r="DR29" s="33"/>
      <c r="DS29" s="33"/>
      <c r="DT29" s="33"/>
      <c r="DU29" s="33"/>
      <c r="DV29" s="33"/>
      <c r="DW29" s="33"/>
      <c r="DX29" s="33"/>
      <c r="DY29" s="33"/>
      <c r="DZ29" s="33"/>
      <c r="EA29" s="33"/>
      <c r="EB29" s="33"/>
      <c r="EC29" s="33"/>
      <c r="ED29" s="33"/>
      <c r="EE29" s="33"/>
      <c r="EF29" s="33"/>
      <c r="EG29" s="33"/>
      <c r="EH29" s="33"/>
      <c r="EI29" s="33"/>
      <c r="EJ29" s="33"/>
      <c r="EK29" s="33"/>
      <c r="EL29" s="33"/>
      <c r="EM29" s="33"/>
      <c r="EN29" s="33"/>
      <c r="EO29" s="33"/>
      <c r="EP29" s="33"/>
      <c r="EQ29" s="33"/>
      <c r="ER29" s="33"/>
      <c r="ES29" s="33"/>
      <c r="ET29" s="33"/>
      <c r="EU29" s="33"/>
      <c r="EV29" s="33"/>
      <c r="EW29" s="33"/>
      <c r="EX29" s="33"/>
      <c r="EY29" s="33"/>
      <c r="EZ29" s="33"/>
      <c r="FA29" s="33"/>
      <c r="FB29" s="33"/>
      <c r="FC29" s="33"/>
      <c r="FD29" s="33"/>
      <c r="FE29" s="33"/>
      <c r="FF29" s="33"/>
    </row>
    <row r="30" spans="1:162" s="138" customFormat="1" x14ac:dyDescent="0.2">
      <c r="A30" s="473" t="s">
        <v>182</v>
      </c>
      <c r="B30" s="451" t="s">
        <v>248</v>
      </c>
      <c r="C30" s="453">
        <v>20</v>
      </c>
      <c r="D30" s="142">
        <v>36</v>
      </c>
      <c r="E30" s="123" t="s">
        <v>247</v>
      </c>
      <c r="F30" s="123" t="s">
        <v>472</v>
      </c>
      <c r="G30" s="237">
        <v>21</v>
      </c>
      <c r="H30" s="316">
        <v>236</v>
      </c>
      <c r="I30" s="124">
        <f>(('X. táblázat'!F30+'X. táblázat'!E30)*2842.013)/1000</f>
        <v>4780.2658659999997</v>
      </c>
      <c r="J30" s="309">
        <f>'X. táblázat'!G30*252.387/1000</f>
        <v>1293.2309879999998</v>
      </c>
      <c r="K30" s="136">
        <f t="shared" si="0"/>
        <v>35.923082999999991</v>
      </c>
      <c r="L30" s="137">
        <f t="shared" si="1"/>
        <v>132.78516294444444</v>
      </c>
      <c r="M30" s="205"/>
      <c r="N30" s="37">
        <v>36</v>
      </c>
      <c r="O30" s="37">
        <v>0</v>
      </c>
      <c r="P30" s="224">
        <f t="shared" si="2"/>
        <v>36</v>
      </c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  <c r="BP30" s="33"/>
      <c r="BQ30" s="33"/>
      <c r="BR30" s="33"/>
      <c r="BS30" s="33"/>
      <c r="BT30" s="33"/>
      <c r="BU30" s="33"/>
      <c r="BV30" s="33"/>
      <c r="BW30" s="33"/>
      <c r="BX30" s="33"/>
      <c r="BY30" s="33"/>
      <c r="BZ30" s="33"/>
      <c r="CA30" s="33"/>
      <c r="CB30" s="33"/>
      <c r="CC30" s="33"/>
      <c r="CD30" s="33"/>
      <c r="CE30" s="33"/>
      <c r="CF30" s="33"/>
      <c r="CG30" s="33"/>
      <c r="CH30" s="33"/>
      <c r="CI30" s="33"/>
      <c r="CJ30" s="33"/>
      <c r="CK30" s="33"/>
      <c r="CL30" s="33"/>
      <c r="CM30" s="33"/>
      <c r="CN30" s="33"/>
      <c r="CO30" s="33"/>
      <c r="CP30" s="33"/>
      <c r="CQ30" s="33"/>
      <c r="CR30" s="33"/>
      <c r="CS30" s="33"/>
      <c r="CT30" s="33"/>
      <c r="CU30" s="33"/>
      <c r="CV30" s="33"/>
      <c r="CW30" s="33"/>
      <c r="CX30" s="33"/>
      <c r="CY30" s="33"/>
      <c r="CZ30" s="33"/>
      <c r="DA30" s="33"/>
      <c r="DB30" s="33"/>
      <c r="DC30" s="33"/>
      <c r="DD30" s="33"/>
      <c r="DE30" s="33"/>
      <c r="DF30" s="33"/>
      <c r="DG30" s="33"/>
      <c r="DH30" s="33"/>
      <c r="DI30" s="33"/>
      <c r="DJ30" s="33"/>
      <c r="DK30" s="33"/>
      <c r="DL30" s="33"/>
      <c r="DM30" s="33"/>
      <c r="DN30" s="33"/>
      <c r="DO30" s="33"/>
      <c r="DP30" s="33"/>
      <c r="DQ30" s="33"/>
      <c r="DR30" s="33"/>
      <c r="DS30" s="33"/>
      <c r="DT30" s="33"/>
      <c r="DU30" s="33"/>
      <c r="DV30" s="33"/>
      <c r="DW30" s="33"/>
      <c r="DX30" s="33"/>
      <c r="DY30" s="33"/>
      <c r="DZ30" s="33"/>
      <c r="EA30" s="33"/>
      <c r="EB30" s="33"/>
      <c r="EC30" s="33"/>
      <c r="ED30" s="33"/>
      <c r="EE30" s="33"/>
      <c r="EF30" s="33"/>
      <c r="EG30" s="33"/>
      <c r="EH30" s="33"/>
      <c r="EI30" s="33"/>
      <c r="EJ30" s="33"/>
      <c r="EK30" s="33"/>
      <c r="EL30" s="33"/>
      <c r="EM30" s="33"/>
      <c r="EN30" s="33"/>
      <c r="EO30" s="33"/>
      <c r="EP30" s="33"/>
      <c r="EQ30" s="33"/>
      <c r="ER30" s="33"/>
      <c r="ES30" s="33"/>
      <c r="ET30" s="33"/>
      <c r="EU30" s="33"/>
      <c r="EV30" s="33"/>
      <c r="EW30" s="33"/>
      <c r="EX30" s="33"/>
      <c r="EY30" s="33"/>
      <c r="EZ30" s="33"/>
      <c r="FA30" s="33"/>
      <c r="FB30" s="33"/>
      <c r="FC30" s="33"/>
      <c r="FD30" s="33"/>
      <c r="FE30" s="33"/>
      <c r="FF30" s="33"/>
    </row>
    <row r="31" spans="1:162" s="33" customFormat="1" x14ac:dyDescent="0.2">
      <c r="A31" s="420"/>
      <c r="B31" s="422"/>
      <c r="C31" s="454"/>
      <c r="D31" s="128">
        <v>36</v>
      </c>
      <c r="E31" s="21" t="s">
        <v>248</v>
      </c>
      <c r="F31" s="21" t="s">
        <v>473</v>
      </c>
      <c r="G31" s="232">
        <v>20</v>
      </c>
      <c r="H31" s="194">
        <v>236</v>
      </c>
      <c r="I31" s="22">
        <f>(('X. táblázat'!F31+'X. táblázat'!E31)*2842.013)/1000</f>
        <v>2469.7092969999999</v>
      </c>
      <c r="J31" s="22">
        <f>'X. táblázat'!G31*252.387/1000</f>
        <v>1293.2309879999998</v>
      </c>
      <c r="K31" s="83">
        <f t="shared" si="0"/>
        <v>35.923082999999991</v>
      </c>
      <c r="L31" s="38">
        <f t="shared" si="1"/>
        <v>68.603036027777776</v>
      </c>
      <c r="M31" s="203"/>
      <c r="N31" s="26">
        <v>36</v>
      </c>
      <c r="O31" s="26">
        <v>0</v>
      </c>
      <c r="P31" s="225">
        <f t="shared" si="2"/>
        <v>36</v>
      </c>
    </row>
    <row r="32" spans="1:162" s="134" customFormat="1" ht="13.5" thickBot="1" x14ac:dyDescent="0.25">
      <c r="A32" s="474"/>
      <c r="B32" s="475"/>
      <c r="C32" s="477"/>
      <c r="D32" s="141">
        <v>36</v>
      </c>
      <c r="E32" s="27" t="s">
        <v>249</v>
      </c>
      <c r="F32" s="27" t="s">
        <v>474</v>
      </c>
      <c r="G32" s="233">
        <v>22</v>
      </c>
      <c r="H32" s="370">
        <v>236</v>
      </c>
      <c r="I32" s="165">
        <f>(('X. táblázat'!F32+'X. táblázat'!E32)*2842.013)/1000</f>
        <v>2788.0147529999999</v>
      </c>
      <c r="J32" s="170">
        <f>'X. táblázat'!G32*252.387/1000</f>
        <v>1290.707118</v>
      </c>
      <c r="K32" s="88">
        <f t="shared" si="0"/>
        <v>35.852975499999999</v>
      </c>
      <c r="L32" s="133">
        <f t="shared" si="1"/>
        <v>77.444854249999992</v>
      </c>
      <c r="M32" s="204"/>
      <c r="N32" s="29">
        <v>36</v>
      </c>
      <c r="O32" s="29">
        <v>0</v>
      </c>
      <c r="P32" s="226">
        <f t="shared" si="2"/>
        <v>36</v>
      </c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3"/>
      <c r="AI32" s="33"/>
      <c r="AJ32" s="33"/>
      <c r="AK32" s="33"/>
      <c r="AL32" s="33"/>
      <c r="AM32" s="33"/>
      <c r="AN32" s="33"/>
      <c r="AO32" s="33"/>
      <c r="AP32" s="33"/>
      <c r="AQ32" s="33"/>
      <c r="AR32" s="33"/>
      <c r="AS32" s="33"/>
      <c r="AT32" s="33"/>
      <c r="AU32" s="33"/>
      <c r="AV32" s="33"/>
      <c r="AW32" s="33"/>
      <c r="AX32" s="33"/>
      <c r="AY32" s="33"/>
      <c r="AZ32" s="33"/>
      <c r="BA32" s="33"/>
      <c r="BB32" s="33"/>
      <c r="BC32" s="33"/>
      <c r="BD32" s="33"/>
      <c r="BE32" s="33"/>
      <c r="BF32" s="33"/>
      <c r="BG32" s="33"/>
      <c r="BH32" s="33"/>
      <c r="BI32" s="33"/>
      <c r="BJ32" s="33"/>
      <c r="BK32" s="33"/>
      <c r="BL32" s="33"/>
      <c r="BM32" s="33"/>
      <c r="BN32" s="33"/>
      <c r="BO32" s="33"/>
      <c r="BP32" s="33"/>
      <c r="BQ32" s="33"/>
      <c r="BR32" s="33"/>
      <c r="BS32" s="33"/>
      <c r="BT32" s="33"/>
      <c r="BU32" s="33"/>
      <c r="BV32" s="33"/>
      <c r="BW32" s="33"/>
      <c r="BX32" s="33"/>
      <c r="BY32" s="33"/>
      <c r="BZ32" s="33"/>
      <c r="CA32" s="33"/>
      <c r="CB32" s="33"/>
      <c r="CC32" s="33"/>
      <c r="CD32" s="33"/>
      <c r="CE32" s="33"/>
      <c r="CF32" s="33"/>
      <c r="CG32" s="33"/>
      <c r="CH32" s="33"/>
      <c r="CI32" s="33"/>
      <c r="CJ32" s="33"/>
      <c r="CK32" s="33"/>
      <c r="CL32" s="33"/>
      <c r="CM32" s="33"/>
      <c r="CN32" s="33"/>
      <c r="CO32" s="33"/>
      <c r="CP32" s="33"/>
      <c r="CQ32" s="33"/>
      <c r="CR32" s="33"/>
      <c r="CS32" s="33"/>
      <c r="CT32" s="33"/>
      <c r="CU32" s="33"/>
      <c r="CV32" s="33"/>
      <c r="CW32" s="33"/>
      <c r="CX32" s="33"/>
      <c r="CY32" s="33"/>
      <c r="CZ32" s="33"/>
      <c r="DA32" s="33"/>
      <c r="DB32" s="33"/>
      <c r="DC32" s="33"/>
      <c r="DD32" s="33"/>
      <c r="DE32" s="33"/>
      <c r="DF32" s="33"/>
      <c r="DG32" s="33"/>
      <c r="DH32" s="33"/>
      <c r="DI32" s="33"/>
      <c r="DJ32" s="33"/>
      <c r="DK32" s="33"/>
      <c r="DL32" s="33"/>
      <c r="DM32" s="33"/>
      <c r="DN32" s="33"/>
      <c r="DO32" s="33"/>
      <c r="DP32" s="33"/>
      <c r="DQ32" s="33"/>
      <c r="DR32" s="33"/>
      <c r="DS32" s="33"/>
      <c r="DT32" s="33"/>
      <c r="DU32" s="33"/>
      <c r="DV32" s="33"/>
      <c r="DW32" s="33"/>
      <c r="DX32" s="33"/>
      <c r="DY32" s="33"/>
      <c r="DZ32" s="33"/>
      <c r="EA32" s="33"/>
      <c r="EB32" s="33"/>
      <c r="EC32" s="33"/>
      <c r="ED32" s="33"/>
      <c r="EE32" s="33"/>
      <c r="EF32" s="33"/>
      <c r="EG32" s="33"/>
      <c r="EH32" s="33"/>
      <c r="EI32" s="33"/>
      <c r="EJ32" s="33"/>
      <c r="EK32" s="33"/>
      <c r="EL32" s="33"/>
      <c r="EM32" s="33"/>
      <c r="EN32" s="33"/>
      <c r="EO32" s="33"/>
      <c r="EP32" s="33"/>
      <c r="EQ32" s="33"/>
      <c r="ER32" s="33"/>
      <c r="ES32" s="33"/>
      <c r="ET32" s="33"/>
      <c r="EU32" s="33"/>
      <c r="EV32" s="33"/>
      <c r="EW32" s="33"/>
      <c r="EX32" s="33"/>
      <c r="EY32" s="33"/>
      <c r="EZ32" s="33"/>
      <c r="FA32" s="33"/>
      <c r="FB32" s="33"/>
      <c r="FC32" s="33"/>
      <c r="FD32" s="33"/>
      <c r="FE32" s="33"/>
      <c r="FF32" s="33"/>
    </row>
    <row r="33" spans="1:162" s="138" customFormat="1" x14ac:dyDescent="0.2">
      <c r="A33" s="473" t="s">
        <v>169</v>
      </c>
      <c r="B33" s="451" t="s">
        <v>252</v>
      </c>
      <c r="C33" s="453">
        <v>21</v>
      </c>
      <c r="D33" s="142">
        <v>34</v>
      </c>
      <c r="E33" s="123" t="s">
        <v>250</v>
      </c>
      <c r="F33" s="123" t="s">
        <v>475</v>
      </c>
      <c r="G33" s="237">
        <v>21</v>
      </c>
      <c r="H33" s="316">
        <v>236</v>
      </c>
      <c r="I33" s="124">
        <f>(('X. táblázat'!F33+'X. táblázat'!E33)*2842.013)/1000</f>
        <v>6729.8867840000003</v>
      </c>
      <c r="J33" s="130">
        <f>'X. táblázat'!G33*252.387/1000</f>
        <v>1421.1911969999999</v>
      </c>
      <c r="K33" s="136">
        <f t="shared" si="0"/>
        <v>41.799741088235294</v>
      </c>
      <c r="L33" s="137">
        <f t="shared" si="1"/>
        <v>197.93784658823529</v>
      </c>
      <c r="M33" s="206"/>
      <c r="N33" s="37">
        <v>34</v>
      </c>
      <c r="O33" s="37">
        <v>0</v>
      </c>
      <c r="P33" s="224">
        <f t="shared" si="2"/>
        <v>34</v>
      </c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3"/>
      <c r="AI33" s="33"/>
      <c r="AJ33" s="33"/>
      <c r="AK33" s="33"/>
      <c r="AL33" s="33"/>
      <c r="AM33" s="33"/>
      <c r="AN33" s="33"/>
      <c r="AO33" s="33"/>
      <c r="AP33" s="33"/>
      <c r="AQ33" s="33"/>
      <c r="AR33" s="33"/>
      <c r="AS33" s="33"/>
      <c r="AT33" s="33"/>
      <c r="AU33" s="33"/>
      <c r="AV33" s="33"/>
      <c r="AW33" s="33"/>
      <c r="AX33" s="33"/>
      <c r="AY33" s="33"/>
      <c r="AZ33" s="33"/>
      <c r="BA33" s="33"/>
      <c r="BB33" s="33"/>
      <c r="BC33" s="33"/>
      <c r="BD33" s="33"/>
      <c r="BE33" s="33"/>
      <c r="BF33" s="33"/>
      <c r="BG33" s="33"/>
      <c r="BH33" s="33"/>
      <c r="BI33" s="33"/>
      <c r="BJ33" s="33"/>
      <c r="BK33" s="33"/>
      <c r="BL33" s="33"/>
      <c r="BM33" s="33"/>
      <c r="BN33" s="33"/>
      <c r="BO33" s="33"/>
      <c r="BP33" s="33"/>
      <c r="BQ33" s="33"/>
      <c r="BR33" s="33"/>
      <c r="BS33" s="33"/>
      <c r="BT33" s="33"/>
      <c r="BU33" s="33"/>
      <c r="BV33" s="33"/>
      <c r="BW33" s="33"/>
      <c r="BX33" s="33"/>
      <c r="BY33" s="33"/>
      <c r="BZ33" s="33"/>
      <c r="CA33" s="33"/>
      <c r="CB33" s="33"/>
      <c r="CC33" s="33"/>
      <c r="CD33" s="33"/>
      <c r="CE33" s="33"/>
      <c r="CF33" s="33"/>
      <c r="CG33" s="33"/>
      <c r="CH33" s="33"/>
      <c r="CI33" s="33"/>
      <c r="CJ33" s="33"/>
      <c r="CK33" s="33"/>
      <c r="CL33" s="33"/>
      <c r="CM33" s="33"/>
      <c r="CN33" s="33"/>
      <c r="CO33" s="33"/>
      <c r="CP33" s="33"/>
      <c r="CQ33" s="33"/>
      <c r="CR33" s="33"/>
      <c r="CS33" s="33"/>
      <c r="CT33" s="33"/>
      <c r="CU33" s="33"/>
      <c r="CV33" s="33"/>
      <c r="CW33" s="33"/>
      <c r="CX33" s="33"/>
      <c r="CY33" s="33"/>
      <c r="CZ33" s="33"/>
      <c r="DA33" s="33"/>
      <c r="DB33" s="33"/>
      <c r="DC33" s="33"/>
      <c r="DD33" s="33"/>
      <c r="DE33" s="33"/>
      <c r="DF33" s="33"/>
      <c r="DG33" s="33"/>
      <c r="DH33" s="33"/>
      <c r="DI33" s="33"/>
      <c r="DJ33" s="33"/>
      <c r="DK33" s="33"/>
      <c r="DL33" s="33"/>
      <c r="DM33" s="33"/>
      <c r="DN33" s="33"/>
      <c r="DO33" s="33"/>
      <c r="DP33" s="33"/>
      <c r="DQ33" s="33"/>
      <c r="DR33" s="33"/>
      <c r="DS33" s="33"/>
      <c r="DT33" s="33"/>
      <c r="DU33" s="33"/>
      <c r="DV33" s="33"/>
      <c r="DW33" s="33"/>
      <c r="DX33" s="33"/>
      <c r="DY33" s="33"/>
      <c r="DZ33" s="33"/>
      <c r="EA33" s="33"/>
      <c r="EB33" s="33"/>
      <c r="EC33" s="33"/>
      <c r="ED33" s="33"/>
      <c r="EE33" s="33"/>
      <c r="EF33" s="33"/>
      <c r="EG33" s="33"/>
      <c r="EH33" s="33"/>
      <c r="EI33" s="33"/>
      <c r="EJ33" s="33"/>
      <c r="EK33" s="33"/>
      <c r="EL33" s="33"/>
      <c r="EM33" s="33"/>
      <c r="EN33" s="33"/>
      <c r="EO33" s="33"/>
      <c r="EP33" s="33"/>
      <c r="EQ33" s="33"/>
      <c r="ER33" s="33"/>
      <c r="ES33" s="33"/>
      <c r="ET33" s="33"/>
      <c r="EU33" s="33"/>
      <c r="EV33" s="33"/>
      <c r="EW33" s="33"/>
      <c r="EX33" s="33"/>
      <c r="EY33" s="33"/>
      <c r="EZ33" s="33"/>
      <c r="FA33" s="33"/>
      <c r="FB33" s="33"/>
      <c r="FC33" s="33"/>
      <c r="FD33" s="33"/>
      <c r="FE33" s="33"/>
      <c r="FF33" s="33"/>
    </row>
    <row r="34" spans="1:162" s="33" customFormat="1" x14ac:dyDescent="0.2">
      <c r="A34" s="420"/>
      <c r="B34" s="422"/>
      <c r="C34" s="454"/>
      <c r="D34" s="128">
        <v>27</v>
      </c>
      <c r="E34" s="21" t="s">
        <v>251</v>
      </c>
      <c r="F34" s="21" t="s">
        <v>476</v>
      </c>
      <c r="G34" s="236">
        <v>21</v>
      </c>
      <c r="H34" s="194">
        <v>236</v>
      </c>
      <c r="I34" s="22">
        <f>(('X. táblázat'!F34+'X. táblázat'!E34)*2842.013)/1000</f>
        <v>2657.2821549999999</v>
      </c>
      <c r="J34" s="22">
        <f>'X. táblázat'!G34*252.387/1000</f>
        <v>1088.0403570000001</v>
      </c>
      <c r="K34" s="83">
        <f t="shared" si="0"/>
        <v>40.297791000000004</v>
      </c>
      <c r="L34" s="38">
        <f t="shared" si="1"/>
        <v>98.417857592592583</v>
      </c>
      <c r="M34" s="195"/>
      <c r="N34" s="26">
        <v>27</v>
      </c>
      <c r="O34" s="26">
        <v>0</v>
      </c>
      <c r="P34" s="225">
        <f t="shared" si="2"/>
        <v>27</v>
      </c>
    </row>
    <row r="35" spans="1:162" s="33" customFormat="1" x14ac:dyDescent="0.2">
      <c r="A35" s="420"/>
      <c r="B35" s="422"/>
      <c r="C35" s="454"/>
      <c r="D35" s="128">
        <v>26</v>
      </c>
      <c r="E35" s="21" t="s">
        <v>252</v>
      </c>
      <c r="F35" s="21" t="s">
        <v>477</v>
      </c>
      <c r="G35" s="236">
        <v>21</v>
      </c>
      <c r="H35" s="194">
        <v>236</v>
      </c>
      <c r="I35" s="22">
        <f>(('X. táblázat'!F35+'X. táblázat'!E35)*2842.013)/1000</f>
        <v>2464.0252709999995</v>
      </c>
      <c r="J35" s="22">
        <f>'X. táblázat'!G35*252.387/1000</f>
        <v>1055.734821</v>
      </c>
      <c r="K35" s="83">
        <f t="shared" si="0"/>
        <v>40.605185423076925</v>
      </c>
      <c r="L35" s="38">
        <f t="shared" si="1"/>
        <v>94.770202730769213</v>
      </c>
      <c r="M35" s="195"/>
      <c r="N35" s="26">
        <v>26</v>
      </c>
      <c r="O35" s="26">
        <v>0</v>
      </c>
      <c r="P35" s="225">
        <f t="shared" si="2"/>
        <v>26</v>
      </c>
    </row>
    <row r="36" spans="1:162" s="33" customFormat="1" x14ac:dyDescent="0.2">
      <c r="A36" s="420"/>
      <c r="B36" s="422"/>
      <c r="C36" s="454"/>
      <c r="D36" s="128">
        <v>27</v>
      </c>
      <c r="E36" s="21" t="s">
        <v>253</v>
      </c>
      <c r="F36" s="21" t="s">
        <v>478</v>
      </c>
      <c r="G36" s="232">
        <v>23</v>
      </c>
      <c r="H36" s="194">
        <v>236</v>
      </c>
      <c r="I36" s="22">
        <f>(('X. táblázat'!F36+'X. táblázat'!E36)*2842.013)/1000</f>
        <v>2924.4313769999999</v>
      </c>
      <c r="J36" s="22">
        <f>'X. táblázat'!G36*252.387/1000</f>
        <v>1106.464608</v>
      </c>
      <c r="K36" s="83">
        <f t="shared" ref="K36:K67" si="3">+J36/D36</f>
        <v>40.980170666666666</v>
      </c>
      <c r="L36" s="38">
        <f t="shared" ref="L36:L67" si="4">+I36/D36</f>
        <v>108.31227322222222</v>
      </c>
      <c r="M36" s="195"/>
      <c r="N36" s="26">
        <v>27</v>
      </c>
      <c r="O36" s="26">
        <v>0</v>
      </c>
      <c r="P36" s="225">
        <f t="shared" si="2"/>
        <v>27</v>
      </c>
    </row>
    <row r="37" spans="1:162" s="134" customFormat="1" ht="13.5" thickBot="1" x14ac:dyDescent="0.25">
      <c r="A37" s="474"/>
      <c r="B37" s="475"/>
      <c r="C37" s="477"/>
      <c r="D37" s="141">
        <v>22</v>
      </c>
      <c r="E37" s="27" t="s">
        <v>254</v>
      </c>
      <c r="F37" s="27" t="s">
        <v>479</v>
      </c>
      <c r="G37" s="235">
        <v>21</v>
      </c>
      <c r="H37" s="370">
        <v>236</v>
      </c>
      <c r="I37" s="165">
        <f>(('X. táblázat'!F37+'X. táblázat'!E37)*2842.013)/1000</f>
        <v>1827.4143589999999</v>
      </c>
      <c r="J37" s="28">
        <f>'X. táblázat'!G37*252.387/1000</f>
        <v>849.53464199999996</v>
      </c>
      <c r="K37" s="88">
        <f t="shared" si="3"/>
        <v>38.615210999999995</v>
      </c>
      <c r="L37" s="133">
        <f t="shared" si="4"/>
        <v>83.064289045454544</v>
      </c>
      <c r="M37" s="197"/>
      <c r="N37" s="29">
        <v>22</v>
      </c>
      <c r="O37" s="29">
        <v>0</v>
      </c>
      <c r="P37" s="226">
        <f t="shared" si="2"/>
        <v>22</v>
      </c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33"/>
      <c r="AJ37" s="33"/>
      <c r="AK37" s="33"/>
      <c r="AL37" s="33"/>
      <c r="AM37" s="33"/>
      <c r="AN37" s="33"/>
      <c r="AO37" s="33"/>
      <c r="AP37" s="33"/>
      <c r="AQ37" s="33"/>
      <c r="AR37" s="33"/>
      <c r="AS37" s="33"/>
      <c r="AT37" s="33"/>
      <c r="AU37" s="33"/>
      <c r="AV37" s="33"/>
      <c r="AW37" s="33"/>
      <c r="AX37" s="33"/>
      <c r="AY37" s="33"/>
      <c r="AZ37" s="33"/>
      <c r="BA37" s="33"/>
      <c r="BB37" s="33"/>
      <c r="BC37" s="33"/>
      <c r="BD37" s="33"/>
      <c r="BE37" s="33"/>
      <c r="BF37" s="33"/>
      <c r="BG37" s="33"/>
      <c r="BH37" s="33"/>
      <c r="BI37" s="33"/>
      <c r="BJ37" s="33"/>
      <c r="BK37" s="33"/>
      <c r="BL37" s="33"/>
      <c r="BM37" s="33"/>
      <c r="BN37" s="33"/>
      <c r="BO37" s="33"/>
      <c r="BP37" s="33"/>
      <c r="BQ37" s="33"/>
      <c r="BR37" s="33"/>
      <c r="BS37" s="33"/>
      <c r="BT37" s="33"/>
      <c r="BU37" s="33"/>
      <c r="BV37" s="33"/>
      <c r="BW37" s="33"/>
      <c r="BX37" s="33"/>
      <c r="BY37" s="33"/>
      <c r="BZ37" s="33"/>
      <c r="CA37" s="33"/>
      <c r="CB37" s="33"/>
      <c r="CC37" s="33"/>
      <c r="CD37" s="33"/>
      <c r="CE37" s="33"/>
      <c r="CF37" s="33"/>
      <c r="CG37" s="33"/>
      <c r="CH37" s="33"/>
      <c r="CI37" s="33"/>
      <c r="CJ37" s="33"/>
      <c r="CK37" s="33"/>
      <c r="CL37" s="33"/>
      <c r="CM37" s="33"/>
      <c r="CN37" s="33"/>
      <c r="CO37" s="33"/>
      <c r="CP37" s="33"/>
      <c r="CQ37" s="33"/>
      <c r="CR37" s="33"/>
      <c r="CS37" s="33"/>
      <c r="CT37" s="33"/>
      <c r="CU37" s="33"/>
      <c r="CV37" s="33"/>
      <c r="CW37" s="33"/>
      <c r="CX37" s="33"/>
      <c r="CY37" s="33"/>
      <c r="CZ37" s="33"/>
      <c r="DA37" s="33"/>
      <c r="DB37" s="33"/>
      <c r="DC37" s="33"/>
      <c r="DD37" s="33"/>
      <c r="DE37" s="33"/>
      <c r="DF37" s="33"/>
      <c r="DG37" s="33"/>
      <c r="DH37" s="33"/>
      <c r="DI37" s="33"/>
      <c r="DJ37" s="33"/>
      <c r="DK37" s="33"/>
      <c r="DL37" s="33"/>
      <c r="DM37" s="33"/>
      <c r="DN37" s="33"/>
      <c r="DO37" s="33"/>
      <c r="DP37" s="33"/>
      <c r="DQ37" s="33"/>
      <c r="DR37" s="33"/>
      <c r="DS37" s="33"/>
      <c r="DT37" s="33"/>
      <c r="DU37" s="33"/>
      <c r="DV37" s="33"/>
      <c r="DW37" s="33"/>
      <c r="DX37" s="33"/>
      <c r="DY37" s="33"/>
      <c r="DZ37" s="33"/>
      <c r="EA37" s="33"/>
      <c r="EB37" s="33"/>
      <c r="EC37" s="33"/>
      <c r="ED37" s="33"/>
      <c r="EE37" s="33"/>
      <c r="EF37" s="33"/>
      <c r="EG37" s="33"/>
      <c r="EH37" s="33"/>
      <c r="EI37" s="33"/>
      <c r="EJ37" s="33"/>
      <c r="EK37" s="33"/>
      <c r="EL37" s="33"/>
      <c r="EM37" s="33"/>
      <c r="EN37" s="33"/>
      <c r="EO37" s="33"/>
      <c r="EP37" s="33"/>
      <c r="EQ37" s="33"/>
      <c r="ER37" s="33"/>
      <c r="ES37" s="33"/>
      <c r="ET37" s="33"/>
      <c r="EU37" s="33"/>
      <c r="EV37" s="33"/>
      <c r="EW37" s="33"/>
      <c r="EX37" s="33"/>
      <c r="EY37" s="33"/>
      <c r="EZ37" s="33"/>
      <c r="FA37" s="33"/>
      <c r="FB37" s="33"/>
      <c r="FC37" s="33"/>
      <c r="FD37" s="33"/>
      <c r="FE37" s="33"/>
      <c r="FF37" s="33"/>
    </row>
    <row r="38" spans="1:162" s="138" customFormat="1" x14ac:dyDescent="0.2">
      <c r="A38" s="473" t="s">
        <v>116</v>
      </c>
      <c r="B38" s="451" t="s">
        <v>256</v>
      </c>
      <c r="C38" s="453">
        <v>19</v>
      </c>
      <c r="D38" s="142">
        <v>36</v>
      </c>
      <c r="E38" s="123" t="s">
        <v>255</v>
      </c>
      <c r="F38" s="123" t="s">
        <v>480</v>
      </c>
      <c r="G38" s="234">
        <v>21</v>
      </c>
      <c r="H38" s="316">
        <v>236</v>
      </c>
      <c r="I38" s="124">
        <f>(('X. táblázat'!F38+'X. táblázat'!E38)*2842.013)/1000</f>
        <v>4277.2295649999996</v>
      </c>
      <c r="J38" s="309">
        <f>'X. táblázat'!G38*252.387/1000</f>
        <v>1331.5938119999998</v>
      </c>
      <c r="K38" s="136">
        <f t="shared" si="3"/>
        <v>36.988716999999994</v>
      </c>
      <c r="L38" s="137">
        <f t="shared" si="4"/>
        <v>118.8119323611111</v>
      </c>
      <c r="M38" s="205"/>
      <c r="N38" s="37">
        <v>36</v>
      </c>
      <c r="O38" s="37">
        <v>0</v>
      </c>
      <c r="P38" s="224">
        <f t="shared" si="2"/>
        <v>36</v>
      </c>
      <c r="Q38" s="33"/>
      <c r="R38" s="3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  <c r="AF38" s="33"/>
      <c r="AG38" s="33"/>
      <c r="AH38" s="33"/>
      <c r="AI38" s="33"/>
      <c r="AJ38" s="33"/>
      <c r="AK38" s="33"/>
      <c r="AL38" s="33"/>
      <c r="AM38" s="33"/>
      <c r="AN38" s="33"/>
      <c r="AO38" s="33"/>
      <c r="AP38" s="33"/>
      <c r="AQ38" s="33"/>
      <c r="AR38" s="33"/>
      <c r="AS38" s="33"/>
      <c r="AT38" s="33"/>
      <c r="AU38" s="33"/>
      <c r="AV38" s="33"/>
      <c r="AW38" s="33"/>
      <c r="AX38" s="33"/>
      <c r="AY38" s="33"/>
      <c r="AZ38" s="33"/>
      <c r="BA38" s="33"/>
      <c r="BB38" s="33"/>
      <c r="BC38" s="33"/>
      <c r="BD38" s="33"/>
      <c r="BE38" s="33"/>
      <c r="BF38" s="33"/>
      <c r="BG38" s="33"/>
      <c r="BH38" s="33"/>
      <c r="BI38" s="33"/>
      <c r="BJ38" s="33"/>
      <c r="BK38" s="33"/>
      <c r="BL38" s="33"/>
      <c r="BM38" s="33"/>
      <c r="BN38" s="33"/>
      <c r="BO38" s="33"/>
      <c r="BP38" s="33"/>
      <c r="BQ38" s="33"/>
      <c r="BR38" s="33"/>
      <c r="BS38" s="33"/>
      <c r="BT38" s="33"/>
      <c r="BU38" s="33"/>
      <c r="BV38" s="33"/>
      <c r="BW38" s="33"/>
      <c r="BX38" s="33"/>
      <c r="BY38" s="33"/>
      <c r="BZ38" s="33"/>
      <c r="CA38" s="33"/>
      <c r="CB38" s="33"/>
      <c r="CC38" s="33"/>
      <c r="CD38" s="33"/>
      <c r="CE38" s="33"/>
      <c r="CF38" s="33"/>
      <c r="CG38" s="33"/>
      <c r="CH38" s="33"/>
      <c r="CI38" s="33"/>
      <c r="CJ38" s="33"/>
      <c r="CK38" s="33"/>
      <c r="CL38" s="33"/>
      <c r="CM38" s="33"/>
      <c r="CN38" s="33"/>
      <c r="CO38" s="33"/>
      <c r="CP38" s="33"/>
      <c r="CQ38" s="33"/>
      <c r="CR38" s="33"/>
      <c r="CS38" s="33"/>
      <c r="CT38" s="33"/>
      <c r="CU38" s="33"/>
      <c r="CV38" s="33"/>
      <c r="CW38" s="33"/>
      <c r="CX38" s="33"/>
      <c r="CY38" s="33"/>
      <c r="CZ38" s="33"/>
      <c r="DA38" s="33"/>
      <c r="DB38" s="33"/>
      <c r="DC38" s="33"/>
      <c r="DD38" s="33"/>
      <c r="DE38" s="33"/>
      <c r="DF38" s="33"/>
      <c r="DG38" s="33"/>
      <c r="DH38" s="33"/>
      <c r="DI38" s="33"/>
      <c r="DJ38" s="33"/>
      <c r="DK38" s="33"/>
      <c r="DL38" s="33"/>
      <c r="DM38" s="33"/>
      <c r="DN38" s="33"/>
      <c r="DO38" s="33"/>
      <c r="DP38" s="33"/>
      <c r="DQ38" s="33"/>
      <c r="DR38" s="33"/>
      <c r="DS38" s="33"/>
      <c r="DT38" s="33"/>
      <c r="DU38" s="33"/>
      <c r="DV38" s="33"/>
      <c r="DW38" s="33"/>
      <c r="DX38" s="33"/>
      <c r="DY38" s="33"/>
      <c r="DZ38" s="33"/>
      <c r="EA38" s="33"/>
      <c r="EB38" s="33"/>
      <c r="EC38" s="33"/>
      <c r="ED38" s="33"/>
      <c r="EE38" s="33"/>
      <c r="EF38" s="33"/>
      <c r="EG38" s="33"/>
      <c r="EH38" s="33"/>
      <c r="EI38" s="33"/>
      <c r="EJ38" s="33"/>
      <c r="EK38" s="33"/>
      <c r="EL38" s="33"/>
      <c r="EM38" s="33"/>
      <c r="EN38" s="33"/>
      <c r="EO38" s="33"/>
      <c r="EP38" s="33"/>
      <c r="EQ38" s="33"/>
      <c r="ER38" s="33"/>
      <c r="ES38" s="33"/>
      <c r="ET38" s="33"/>
      <c r="EU38" s="33"/>
      <c r="EV38" s="33"/>
      <c r="EW38" s="33"/>
      <c r="EX38" s="33"/>
      <c r="EY38" s="33"/>
      <c r="EZ38" s="33"/>
      <c r="FA38" s="33"/>
      <c r="FB38" s="33"/>
      <c r="FC38" s="33"/>
      <c r="FD38" s="33"/>
      <c r="FE38" s="33"/>
      <c r="FF38" s="33"/>
    </row>
    <row r="39" spans="1:162" s="33" customFormat="1" x14ac:dyDescent="0.2">
      <c r="A39" s="420"/>
      <c r="B39" s="422"/>
      <c r="C39" s="454"/>
      <c r="D39" s="128">
        <v>35</v>
      </c>
      <c r="E39" s="21" t="s">
        <v>256</v>
      </c>
      <c r="F39" s="21" t="s">
        <v>481</v>
      </c>
      <c r="G39" s="232">
        <v>23</v>
      </c>
      <c r="H39" s="194">
        <v>236</v>
      </c>
      <c r="I39" s="22">
        <f>(('X. táblázat'!F39+'X. táblázat'!E39)*2842.013)/1000</f>
        <v>1597.2113059999999</v>
      </c>
      <c r="J39" s="22">
        <f>'X. táblázat'!G39*252.387/1000</f>
        <v>1326.5460719999999</v>
      </c>
      <c r="K39" s="83">
        <f t="shared" si="3"/>
        <v>37.901316342857136</v>
      </c>
      <c r="L39" s="38">
        <f t="shared" si="4"/>
        <v>45.634608742857139</v>
      </c>
      <c r="M39" s="203"/>
      <c r="N39" s="26">
        <v>35</v>
      </c>
      <c r="O39" s="26">
        <v>0</v>
      </c>
      <c r="P39" s="225">
        <f t="shared" si="2"/>
        <v>35</v>
      </c>
    </row>
    <row r="40" spans="1:162" s="134" customFormat="1" ht="13.5" thickBot="1" x14ac:dyDescent="0.25">
      <c r="A40" s="474"/>
      <c r="B40" s="475"/>
      <c r="C40" s="477"/>
      <c r="D40" s="141">
        <v>36</v>
      </c>
      <c r="E40" s="27" t="s">
        <v>257</v>
      </c>
      <c r="F40" s="27" t="s">
        <v>482</v>
      </c>
      <c r="G40" s="233">
        <v>21</v>
      </c>
      <c r="H40" s="370">
        <v>236</v>
      </c>
      <c r="I40" s="165">
        <f>(('X. táblázat'!F40+'X. táblázat'!E40)*2842.013)/1000</f>
        <v>2023.513256</v>
      </c>
      <c r="J40" s="170">
        <f>'X. táblázat'!G40*252.387/1000</f>
        <v>1332.3509730000001</v>
      </c>
      <c r="K40" s="88">
        <f t="shared" si="3"/>
        <v>37.009749249999999</v>
      </c>
      <c r="L40" s="133">
        <f t="shared" si="4"/>
        <v>56.208701555555557</v>
      </c>
      <c r="M40" s="204"/>
      <c r="N40" s="29">
        <v>36</v>
      </c>
      <c r="O40" s="29">
        <v>0</v>
      </c>
      <c r="P40" s="226">
        <f t="shared" si="2"/>
        <v>36</v>
      </c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33"/>
      <c r="AK40" s="33"/>
      <c r="AL40" s="33"/>
      <c r="AM40" s="33"/>
      <c r="AN40" s="33"/>
      <c r="AO40" s="33"/>
      <c r="AP40" s="33"/>
      <c r="AQ40" s="33"/>
      <c r="AR40" s="33"/>
      <c r="AS40" s="33"/>
      <c r="AT40" s="33"/>
      <c r="AU40" s="33"/>
      <c r="AV40" s="33"/>
      <c r="AW40" s="33"/>
      <c r="AX40" s="33"/>
      <c r="AY40" s="33"/>
      <c r="AZ40" s="33"/>
      <c r="BA40" s="33"/>
      <c r="BB40" s="33"/>
      <c r="BC40" s="33"/>
      <c r="BD40" s="33"/>
      <c r="BE40" s="33"/>
      <c r="BF40" s="33"/>
      <c r="BG40" s="33"/>
      <c r="BH40" s="33"/>
      <c r="BI40" s="33"/>
      <c r="BJ40" s="33"/>
      <c r="BK40" s="33"/>
      <c r="BL40" s="33"/>
      <c r="BM40" s="33"/>
      <c r="BN40" s="33"/>
      <c r="BO40" s="33"/>
      <c r="BP40" s="33"/>
      <c r="BQ40" s="33"/>
      <c r="BR40" s="33"/>
      <c r="BS40" s="33"/>
      <c r="BT40" s="33"/>
      <c r="BU40" s="33"/>
      <c r="BV40" s="33"/>
      <c r="BW40" s="33"/>
      <c r="BX40" s="33"/>
      <c r="BY40" s="33"/>
      <c r="BZ40" s="33"/>
      <c r="CA40" s="33"/>
      <c r="CB40" s="33"/>
      <c r="CC40" s="33"/>
      <c r="CD40" s="33"/>
      <c r="CE40" s="33"/>
      <c r="CF40" s="33"/>
      <c r="CG40" s="33"/>
      <c r="CH40" s="33"/>
      <c r="CI40" s="33"/>
      <c r="CJ40" s="33"/>
      <c r="CK40" s="33"/>
      <c r="CL40" s="33"/>
      <c r="CM40" s="33"/>
      <c r="CN40" s="33"/>
      <c r="CO40" s="33"/>
      <c r="CP40" s="33"/>
      <c r="CQ40" s="33"/>
      <c r="CR40" s="33"/>
      <c r="CS40" s="33"/>
      <c r="CT40" s="33"/>
      <c r="CU40" s="33"/>
      <c r="CV40" s="33"/>
      <c r="CW40" s="33"/>
      <c r="CX40" s="33"/>
      <c r="CY40" s="33"/>
      <c r="CZ40" s="33"/>
      <c r="DA40" s="33"/>
      <c r="DB40" s="33"/>
      <c r="DC40" s="33"/>
      <c r="DD40" s="33"/>
      <c r="DE40" s="33"/>
      <c r="DF40" s="33"/>
      <c r="DG40" s="33"/>
      <c r="DH40" s="33"/>
      <c r="DI40" s="33"/>
      <c r="DJ40" s="33"/>
      <c r="DK40" s="33"/>
      <c r="DL40" s="33"/>
      <c r="DM40" s="33"/>
      <c r="DN40" s="33"/>
      <c r="DO40" s="33"/>
      <c r="DP40" s="33"/>
      <c r="DQ40" s="33"/>
      <c r="DR40" s="33"/>
      <c r="DS40" s="33"/>
      <c r="DT40" s="33"/>
      <c r="DU40" s="33"/>
      <c r="DV40" s="33"/>
      <c r="DW40" s="33"/>
      <c r="DX40" s="33"/>
      <c r="DY40" s="33"/>
      <c r="DZ40" s="33"/>
      <c r="EA40" s="33"/>
      <c r="EB40" s="33"/>
      <c r="EC40" s="33"/>
      <c r="ED40" s="33"/>
      <c r="EE40" s="33"/>
      <c r="EF40" s="33"/>
      <c r="EG40" s="33"/>
      <c r="EH40" s="33"/>
      <c r="EI40" s="33"/>
      <c r="EJ40" s="33"/>
      <c r="EK40" s="33"/>
      <c r="EL40" s="33"/>
      <c r="EM40" s="33"/>
      <c r="EN40" s="33"/>
      <c r="EO40" s="33"/>
      <c r="EP40" s="33"/>
      <c r="EQ40" s="33"/>
      <c r="ER40" s="33"/>
      <c r="ES40" s="33"/>
      <c r="ET40" s="33"/>
      <c r="EU40" s="33"/>
      <c r="EV40" s="33"/>
      <c r="EW40" s="33"/>
      <c r="EX40" s="33"/>
      <c r="EY40" s="33"/>
      <c r="EZ40" s="33"/>
      <c r="FA40" s="33"/>
      <c r="FB40" s="33"/>
      <c r="FC40" s="33"/>
      <c r="FD40" s="33"/>
      <c r="FE40" s="33"/>
      <c r="FF40" s="33"/>
    </row>
    <row r="41" spans="1:162" s="138" customFormat="1" x14ac:dyDescent="0.2">
      <c r="A41" s="473" t="s">
        <v>187</v>
      </c>
      <c r="B41" s="451" t="s">
        <v>259</v>
      </c>
      <c r="C41" s="453">
        <v>21</v>
      </c>
      <c r="D41" s="142">
        <v>36</v>
      </c>
      <c r="E41" s="123" t="s">
        <v>258</v>
      </c>
      <c r="F41" s="123" t="s">
        <v>424</v>
      </c>
      <c r="G41" s="237" t="s">
        <v>501</v>
      </c>
      <c r="H41" s="316">
        <v>236</v>
      </c>
      <c r="I41" s="124">
        <f>(('X. táblázat'!F41+'X. táblázat'!E41)*2842.013)/1000</f>
        <v>4612.5870989999994</v>
      </c>
      <c r="J41" s="130">
        <f>'X. táblázat'!G41*252.387/1000</f>
        <v>1293.2309879999998</v>
      </c>
      <c r="K41" s="136">
        <f t="shared" si="3"/>
        <v>35.923082999999991</v>
      </c>
      <c r="L41" s="137">
        <f t="shared" si="4"/>
        <v>128.12741941666664</v>
      </c>
      <c r="M41" s="192"/>
      <c r="N41" s="37">
        <v>36</v>
      </c>
      <c r="O41" s="37">
        <v>0</v>
      </c>
      <c r="P41" s="224">
        <f t="shared" si="2"/>
        <v>36</v>
      </c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33"/>
      <c r="AJ41" s="33"/>
      <c r="AK41" s="33"/>
      <c r="AL41" s="33"/>
      <c r="AM41" s="33"/>
      <c r="AN41" s="33"/>
      <c r="AO41" s="33"/>
      <c r="AP41" s="33"/>
      <c r="AQ41" s="33"/>
      <c r="AR41" s="33"/>
      <c r="AS41" s="33"/>
      <c r="AT41" s="33"/>
      <c r="AU41" s="33"/>
      <c r="AV41" s="33"/>
      <c r="AW41" s="33"/>
      <c r="AX41" s="33"/>
      <c r="AY41" s="33"/>
      <c r="AZ41" s="33"/>
      <c r="BA41" s="33"/>
      <c r="BB41" s="33"/>
      <c r="BC41" s="33"/>
      <c r="BD41" s="33"/>
      <c r="BE41" s="33"/>
      <c r="BF41" s="33"/>
      <c r="BG41" s="33"/>
      <c r="BH41" s="33"/>
      <c r="BI41" s="33"/>
      <c r="BJ41" s="33"/>
      <c r="BK41" s="33"/>
      <c r="BL41" s="33"/>
      <c r="BM41" s="33"/>
      <c r="BN41" s="33"/>
      <c r="BO41" s="33"/>
      <c r="BP41" s="33"/>
      <c r="BQ41" s="33"/>
      <c r="BR41" s="33"/>
      <c r="BS41" s="33"/>
      <c r="BT41" s="33"/>
      <c r="BU41" s="33"/>
      <c r="BV41" s="33"/>
      <c r="BW41" s="33"/>
      <c r="BX41" s="33"/>
      <c r="BY41" s="33"/>
      <c r="BZ41" s="33"/>
      <c r="CA41" s="33"/>
      <c r="CB41" s="33"/>
      <c r="CC41" s="33"/>
      <c r="CD41" s="33"/>
      <c r="CE41" s="33"/>
      <c r="CF41" s="33"/>
      <c r="CG41" s="33"/>
      <c r="CH41" s="33"/>
      <c r="CI41" s="33"/>
      <c r="CJ41" s="33"/>
      <c r="CK41" s="33"/>
      <c r="CL41" s="33"/>
      <c r="CM41" s="33"/>
      <c r="CN41" s="33"/>
      <c r="CO41" s="33"/>
      <c r="CP41" s="33"/>
      <c r="CQ41" s="33"/>
      <c r="CR41" s="33"/>
      <c r="CS41" s="33"/>
      <c r="CT41" s="33"/>
      <c r="CU41" s="33"/>
      <c r="CV41" s="33"/>
      <c r="CW41" s="33"/>
      <c r="CX41" s="33"/>
      <c r="CY41" s="33"/>
      <c r="CZ41" s="33"/>
      <c r="DA41" s="33"/>
      <c r="DB41" s="33"/>
      <c r="DC41" s="33"/>
      <c r="DD41" s="33"/>
      <c r="DE41" s="33"/>
      <c r="DF41" s="33"/>
      <c r="DG41" s="33"/>
      <c r="DH41" s="33"/>
      <c r="DI41" s="33"/>
      <c r="DJ41" s="33"/>
      <c r="DK41" s="33"/>
      <c r="DL41" s="33"/>
      <c r="DM41" s="33"/>
      <c r="DN41" s="33"/>
      <c r="DO41" s="33"/>
      <c r="DP41" s="33"/>
      <c r="DQ41" s="33"/>
      <c r="DR41" s="33"/>
      <c r="DS41" s="33"/>
      <c r="DT41" s="33"/>
      <c r="DU41" s="33"/>
      <c r="DV41" s="33"/>
      <c r="DW41" s="33"/>
      <c r="DX41" s="33"/>
      <c r="DY41" s="33"/>
      <c r="DZ41" s="33"/>
      <c r="EA41" s="33"/>
      <c r="EB41" s="33"/>
      <c r="EC41" s="33"/>
      <c r="ED41" s="33"/>
      <c r="EE41" s="33"/>
      <c r="EF41" s="33"/>
      <c r="EG41" s="33"/>
      <c r="EH41" s="33"/>
      <c r="EI41" s="33"/>
      <c r="EJ41" s="33"/>
      <c r="EK41" s="33"/>
      <c r="EL41" s="33"/>
      <c r="EM41" s="33"/>
      <c r="EN41" s="33"/>
      <c r="EO41" s="33"/>
      <c r="EP41" s="33"/>
      <c r="EQ41" s="33"/>
      <c r="ER41" s="33"/>
      <c r="ES41" s="33"/>
      <c r="ET41" s="33"/>
      <c r="EU41" s="33"/>
      <c r="EV41" s="33"/>
      <c r="EW41" s="33"/>
      <c r="EX41" s="33"/>
      <c r="EY41" s="33"/>
      <c r="EZ41" s="33"/>
      <c r="FA41" s="33"/>
      <c r="FB41" s="33"/>
      <c r="FC41" s="33"/>
      <c r="FD41" s="33"/>
      <c r="FE41" s="33"/>
      <c r="FF41" s="33"/>
    </row>
    <row r="42" spans="1:162" s="33" customFormat="1" x14ac:dyDescent="0.2">
      <c r="A42" s="420"/>
      <c r="B42" s="422"/>
      <c r="C42" s="454"/>
      <c r="D42" s="128">
        <v>36</v>
      </c>
      <c r="E42" s="21" t="s">
        <v>259</v>
      </c>
      <c r="F42" s="21" t="s">
        <v>425</v>
      </c>
      <c r="G42" s="236" t="s">
        <v>500</v>
      </c>
      <c r="H42" s="194">
        <v>236</v>
      </c>
      <c r="I42" s="22">
        <f>(('X. táblázat'!F42+'X. táblázat'!E42)*2842.013)/1000</f>
        <v>2572.021765</v>
      </c>
      <c r="J42" s="22">
        <f>'X. táblázat'!G42*252.387/1000</f>
        <v>1285.9117649999998</v>
      </c>
      <c r="K42" s="83">
        <f t="shared" si="3"/>
        <v>35.719771249999994</v>
      </c>
      <c r="L42" s="38">
        <f t="shared" si="4"/>
        <v>71.44504902777777</v>
      </c>
      <c r="M42" s="199"/>
      <c r="N42" s="26">
        <v>36</v>
      </c>
      <c r="O42" s="26">
        <v>0</v>
      </c>
      <c r="P42" s="225">
        <f t="shared" si="2"/>
        <v>36</v>
      </c>
    </row>
    <row r="43" spans="1:162" s="134" customFormat="1" ht="13.5" thickBot="1" x14ac:dyDescent="0.25">
      <c r="A43" s="474"/>
      <c r="B43" s="475"/>
      <c r="C43" s="477"/>
      <c r="D43" s="141">
        <v>36</v>
      </c>
      <c r="E43" s="27" t="s">
        <v>260</v>
      </c>
      <c r="F43" s="27" t="s">
        <v>426</v>
      </c>
      <c r="G43" s="235" t="s">
        <v>501</v>
      </c>
      <c r="H43" s="370">
        <v>236</v>
      </c>
      <c r="I43" s="165">
        <f>(('X. táblázat'!F43+'X. táblázat'!E43)*2842.013)/1000</f>
        <v>3299.5770929999999</v>
      </c>
      <c r="J43" s="28">
        <f>'X. táblázat'!G43*252.387/1000</f>
        <v>1285.9117649999998</v>
      </c>
      <c r="K43" s="88">
        <f t="shared" si="3"/>
        <v>35.719771249999994</v>
      </c>
      <c r="L43" s="133">
        <f t="shared" si="4"/>
        <v>91.654919249999992</v>
      </c>
      <c r="M43" s="200"/>
      <c r="N43" s="29">
        <v>36</v>
      </c>
      <c r="O43" s="29">
        <v>0</v>
      </c>
      <c r="P43" s="226">
        <f t="shared" si="2"/>
        <v>36</v>
      </c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33"/>
      <c r="AJ43" s="33"/>
      <c r="AK43" s="33"/>
      <c r="AL43" s="33"/>
      <c r="AM43" s="33"/>
      <c r="AN43" s="33"/>
      <c r="AO43" s="33"/>
      <c r="AP43" s="33"/>
      <c r="AQ43" s="33"/>
      <c r="AR43" s="33"/>
      <c r="AS43" s="33"/>
      <c r="AT43" s="33"/>
      <c r="AU43" s="33"/>
      <c r="AV43" s="33"/>
      <c r="AW43" s="33"/>
      <c r="AX43" s="33"/>
      <c r="AY43" s="33"/>
      <c r="AZ43" s="33"/>
      <c r="BA43" s="33"/>
      <c r="BB43" s="33"/>
      <c r="BC43" s="33"/>
      <c r="BD43" s="33"/>
      <c r="BE43" s="33"/>
      <c r="BF43" s="33"/>
      <c r="BG43" s="33"/>
      <c r="BH43" s="33"/>
      <c r="BI43" s="33"/>
      <c r="BJ43" s="33"/>
      <c r="BK43" s="33"/>
      <c r="BL43" s="33"/>
      <c r="BM43" s="33"/>
      <c r="BN43" s="33"/>
      <c r="BO43" s="33"/>
      <c r="BP43" s="33"/>
      <c r="BQ43" s="33"/>
      <c r="BR43" s="33"/>
      <c r="BS43" s="33"/>
      <c r="BT43" s="33"/>
      <c r="BU43" s="33"/>
      <c r="BV43" s="33"/>
      <c r="BW43" s="33"/>
      <c r="BX43" s="33"/>
      <c r="BY43" s="33"/>
      <c r="BZ43" s="33"/>
      <c r="CA43" s="33"/>
      <c r="CB43" s="33"/>
      <c r="CC43" s="33"/>
      <c r="CD43" s="33"/>
      <c r="CE43" s="33"/>
      <c r="CF43" s="33"/>
      <c r="CG43" s="33"/>
      <c r="CH43" s="33"/>
      <c r="CI43" s="33"/>
      <c r="CJ43" s="33"/>
      <c r="CK43" s="33"/>
      <c r="CL43" s="33"/>
      <c r="CM43" s="33"/>
      <c r="CN43" s="33"/>
      <c r="CO43" s="33"/>
      <c r="CP43" s="33"/>
      <c r="CQ43" s="33"/>
      <c r="CR43" s="33"/>
      <c r="CS43" s="33"/>
      <c r="CT43" s="33"/>
      <c r="CU43" s="33"/>
      <c r="CV43" s="33"/>
      <c r="CW43" s="33"/>
      <c r="CX43" s="33"/>
      <c r="CY43" s="33"/>
      <c r="CZ43" s="33"/>
      <c r="DA43" s="33"/>
      <c r="DB43" s="33"/>
      <c r="DC43" s="33"/>
      <c r="DD43" s="33"/>
      <c r="DE43" s="33"/>
      <c r="DF43" s="33"/>
      <c r="DG43" s="33"/>
      <c r="DH43" s="33"/>
      <c r="DI43" s="33"/>
      <c r="DJ43" s="33"/>
      <c r="DK43" s="33"/>
      <c r="DL43" s="33"/>
      <c r="DM43" s="33"/>
      <c r="DN43" s="33"/>
      <c r="DO43" s="33"/>
      <c r="DP43" s="33"/>
      <c r="DQ43" s="33"/>
      <c r="DR43" s="33"/>
      <c r="DS43" s="33"/>
      <c r="DT43" s="33"/>
      <c r="DU43" s="33"/>
      <c r="DV43" s="33"/>
      <c r="DW43" s="33"/>
      <c r="DX43" s="33"/>
      <c r="DY43" s="33"/>
      <c r="DZ43" s="33"/>
      <c r="EA43" s="33"/>
      <c r="EB43" s="33"/>
      <c r="EC43" s="33"/>
      <c r="ED43" s="33"/>
      <c r="EE43" s="33"/>
      <c r="EF43" s="33"/>
      <c r="EG43" s="33"/>
      <c r="EH43" s="33"/>
      <c r="EI43" s="33"/>
      <c r="EJ43" s="33"/>
      <c r="EK43" s="33"/>
      <c r="EL43" s="33"/>
      <c r="EM43" s="33"/>
      <c r="EN43" s="33"/>
      <c r="EO43" s="33"/>
      <c r="EP43" s="33"/>
      <c r="EQ43" s="33"/>
      <c r="ER43" s="33"/>
      <c r="ES43" s="33"/>
      <c r="ET43" s="33"/>
      <c r="EU43" s="33"/>
      <c r="EV43" s="33"/>
      <c r="EW43" s="33"/>
      <c r="EX43" s="33"/>
      <c r="EY43" s="33"/>
      <c r="EZ43" s="33"/>
      <c r="FA43" s="33"/>
      <c r="FB43" s="33"/>
      <c r="FC43" s="33"/>
      <c r="FD43" s="33"/>
      <c r="FE43" s="33"/>
      <c r="FF43" s="33"/>
    </row>
    <row r="44" spans="1:162" s="138" customFormat="1" x14ac:dyDescent="0.2">
      <c r="A44" s="473" t="s">
        <v>134</v>
      </c>
      <c r="B44" s="451" t="s">
        <v>262</v>
      </c>
      <c r="C44" s="453">
        <v>21</v>
      </c>
      <c r="D44" s="142">
        <v>156</v>
      </c>
      <c r="E44" s="123" t="s">
        <v>261</v>
      </c>
      <c r="F44" s="123" t="s">
        <v>390</v>
      </c>
      <c r="G44" s="234">
        <v>21</v>
      </c>
      <c r="H44" s="316">
        <v>236</v>
      </c>
      <c r="I44" s="124">
        <f>(('X. táblázat'!F44+'X. táblázat'!E44)*2842.013)/1000</f>
        <v>17677.32086</v>
      </c>
      <c r="J44" s="309">
        <f>'X. táblázat'!G44*252.387/1000</f>
        <v>5765.2762410000005</v>
      </c>
      <c r="K44" s="136">
        <f t="shared" si="3"/>
        <v>36.956898980769232</v>
      </c>
      <c r="L44" s="137">
        <f t="shared" si="4"/>
        <v>113.31615935897436</v>
      </c>
      <c r="M44" s="192"/>
      <c r="N44" s="37">
        <v>156</v>
      </c>
      <c r="O44" s="37">
        <v>0</v>
      </c>
      <c r="P44" s="224">
        <f t="shared" si="2"/>
        <v>156</v>
      </c>
      <c r="Q44" s="33"/>
      <c r="R44" s="33"/>
      <c r="S44" s="33"/>
      <c r="T44" s="33"/>
      <c r="U44" s="33"/>
      <c r="V44" s="33"/>
      <c r="W44" s="33"/>
      <c r="X44" s="33"/>
      <c r="Y44" s="33"/>
      <c r="Z44" s="33"/>
      <c r="AA44" s="33"/>
      <c r="AB44" s="33"/>
      <c r="AC44" s="33"/>
      <c r="AD44" s="33"/>
      <c r="AE44" s="33"/>
      <c r="AF44" s="33"/>
      <c r="AG44" s="33"/>
      <c r="AH44" s="33"/>
      <c r="AI44" s="33"/>
      <c r="AJ44" s="33"/>
      <c r="AK44" s="33"/>
      <c r="AL44" s="33"/>
      <c r="AM44" s="33"/>
      <c r="AN44" s="33"/>
      <c r="AO44" s="33"/>
      <c r="AP44" s="33"/>
      <c r="AQ44" s="33"/>
      <c r="AR44" s="33"/>
      <c r="AS44" s="33"/>
      <c r="AT44" s="33"/>
      <c r="AU44" s="33"/>
      <c r="AV44" s="33"/>
      <c r="AW44" s="33"/>
      <c r="AX44" s="33"/>
      <c r="AY44" s="33"/>
      <c r="AZ44" s="33"/>
      <c r="BA44" s="33"/>
      <c r="BB44" s="33"/>
      <c r="BC44" s="33"/>
      <c r="BD44" s="33"/>
      <c r="BE44" s="33"/>
      <c r="BF44" s="33"/>
      <c r="BG44" s="33"/>
      <c r="BH44" s="33"/>
      <c r="BI44" s="33"/>
      <c r="BJ44" s="33"/>
      <c r="BK44" s="33"/>
      <c r="BL44" s="33"/>
      <c r="BM44" s="33"/>
      <c r="BN44" s="33"/>
      <c r="BO44" s="33"/>
      <c r="BP44" s="33"/>
      <c r="BQ44" s="33"/>
      <c r="BR44" s="33"/>
      <c r="BS44" s="33"/>
      <c r="BT44" s="33"/>
      <c r="BU44" s="33"/>
      <c r="BV44" s="33"/>
      <c r="BW44" s="33"/>
      <c r="BX44" s="33"/>
      <c r="BY44" s="33"/>
      <c r="BZ44" s="33"/>
      <c r="CA44" s="33"/>
      <c r="CB44" s="33"/>
      <c r="CC44" s="33"/>
      <c r="CD44" s="33"/>
      <c r="CE44" s="33"/>
      <c r="CF44" s="33"/>
      <c r="CG44" s="33"/>
      <c r="CH44" s="33"/>
      <c r="CI44" s="33"/>
      <c r="CJ44" s="33"/>
      <c r="CK44" s="33"/>
      <c r="CL44" s="33"/>
      <c r="CM44" s="33"/>
      <c r="CN44" s="33"/>
      <c r="CO44" s="33"/>
      <c r="CP44" s="33"/>
      <c r="CQ44" s="33"/>
      <c r="CR44" s="33"/>
      <c r="CS44" s="33"/>
      <c r="CT44" s="33"/>
      <c r="CU44" s="33"/>
      <c r="CV44" s="33"/>
      <c r="CW44" s="33"/>
      <c r="CX44" s="33"/>
      <c r="CY44" s="33"/>
      <c r="CZ44" s="33"/>
      <c r="DA44" s="33"/>
      <c r="DB44" s="33"/>
      <c r="DC44" s="33"/>
      <c r="DD44" s="33"/>
      <c r="DE44" s="33"/>
      <c r="DF44" s="33"/>
      <c r="DG44" s="33"/>
      <c r="DH44" s="33"/>
      <c r="DI44" s="33"/>
      <c r="DJ44" s="33"/>
      <c r="DK44" s="33"/>
      <c r="DL44" s="33"/>
      <c r="DM44" s="33"/>
      <c r="DN44" s="33"/>
      <c r="DO44" s="33"/>
      <c r="DP44" s="33"/>
      <c r="DQ44" s="33"/>
      <c r="DR44" s="33"/>
      <c r="DS44" s="33"/>
      <c r="DT44" s="33"/>
      <c r="DU44" s="33"/>
      <c r="DV44" s="33"/>
      <c r="DW44" s="33"/>
      <c r="DX44" s="33"/>
      <c r="DY44" s="33"/>
      <c r="DZ44" s="33"/>
      <c r="EA44" s="33"/>
      <c r="EB44" s="33"/>
      <c r="EC44" s="33"/>
      <c r="ED44" s="33"/>
      <c r="EE44" s="33"/>
      <c r="EF44" s="33"/>
      <c r="EG44" s="33"/>
      <c r="EH44" s="33"/>
      <c r="EI44" s="33"/>
      <c r="EJ44" s="33"/>
      <c r="EK44" s="33"/>
      <c r="EL44" s="33"/>
      <c r="EM44" s="33"/>
      <c r="EN44" s="33"/>
      <c r="EO44" s="33"/>
      <c r="EP44" s="33"/>
      <c r="EQ44" s="33"/>
      <c r="ER44" s="33"/>
      <c r="ES44" s="33"/>
      <c r="ET44" s="33"/>
      <c r="EU44" s="33"/>
      <c r="EV44" s="33"/>
      <c r="EW44" s="33"/>
      <c r="EX44" s="33"/>
      <c r="EY44" s="33"/>
      <c r="EZ44" s="33"/>
      <c r="FA44" s="33"/>
      <c r="FB44" s="33"/>
      <c r="FC44" s="33"/>
      <c r="FD44" s="33"/>
      <c r="FE44" s="33"/>
      <c r="FF44" s="33"/>
    </row>
    <row r="45" spans="1:162" s="134" customFormat="1" ht="13.5" thickBot="1" x14ac:dyDescent="0.25">
      <c r="A45" s="474"/>
      <c r="B45" s="475"/>
      <c r="C45" s="477"/>
      <c r="D45" s="141">
        <v>60</v>
      </c>
      <c r="E45" s="27" t="s">
        <v>262</v>
      </c>
      <c r="F45" s="27" t="s">
        <v>391</v>
      </c>
      <c r="G45" s="233">
        <v>21</v>
      </c>
      <c r="H45" s="220">
        <v>236</v>
      </c>
      <c r="I45" s="28">
        <f>(('X. táblázat'!F45+'X. táblázat'!E45)*2842.013)/1000</f>
        <v>2617.4939729999996</v>
      </c>
      <c r="J45" s="170">
        <f>'X. táblázat'!G45*252.387/1000</f>
        <v>2009.0005200000001</v>
      </c>
      <c r="K45" s="88">
        <f t="shared" si="3"/>
        <v>33.483342</v>
      </c>
      <c r="L45" s="133">
        <f t="shared" si="4"/>
        <v>43.624899549999995</v>
      </c>
      <c r="M45" s="200"/>
      <c r="N45" s="29">
        <v>60</v>
      </c>
      <c r="O45" s="29">
        <v>0</v>
      </c>
      <c r="P45" s="226">
        <f t="shared" si="2"/>
        <v>60</v>
      </c>
      <c r="Q45" s="33"/>
      <c r="R45" s="33"/>
      <c r="S45" s="33"/>
      <c r="T45" s="33"/>
      <c r="U45" s="33"/>
      <c r="V45" s="33"/>
      <c r="W45" s="33"/>
      <c r="X45" s="33"/>
      <c r="Y45" s="33"/>
      <c r="Z45" s="33"/>
      <c r="AA45" s="33"/>
      <c r="AB45" s="33"/>
      <c r="AC45" s="33"/>
      <c r="AD45" s="33"/>
      <c r="AE45" s="33"/>
      <c r="AF45" s="33"/>
      <c r="AG45" s="33"/>
      <c r="AH45" s="33"/>
      <c r="AI45" s="33"/>
      <c r="AJ45" s="33"/>
      <c r="AK45" s="33"/>
      <c r="AL45" s="33"/>
      <c r="AM45" s="33"/>
      <c r="AN45" s="33"/>
      <c r="AO45" s="33"/>
      <c r="AP45" s="33"/>
      <c r="AQ45" s="33"/>
      <c r="AR45" s="33"/>
      <c r="AS45" s="33"/>
      <c r="AT45" s="33"/>
      <c r="AU45" s="33"/>
      <c r="AV45" s="33"/>
      <c r="AW45" s="33"/>
      <c r="AX45" s="33"/>
      <c r="AY45" s="33"/>
      <c r="AZ45" s="33"/>
      <c r="BA45" s="33"/>
      <c r="BB45" s="33"/>
      <c r="BC45" s="33"/>
      <c r="BD45" s="33"/>
      <c r="BE45" s="33"/>
      <c r="BF45" s="33"/>
      <c r="BG45" s="33"/>
      <c r="BH45" s="33"/>
      <c r="BI45" s="33"/>
      <c r="BJ45" s="33"/>
      <c r="BK45" s="33"/>
      <c r="BL45" s="33"/>
      <c r="BM45" s="33"/>
      <c r="BN45" s="33"/>
      <c r="BO45" s="33"/>
      <c r="BP45" s="33"/>
      <c r="BQ45" s="33"/>
      <c r="BR45" s="33"/>
      <c r="BS45" s="33"/>
      <c r="BT45" s="33"/>
      <c r="BU45" s="33"/>
      <c r="BV45" s="33"/>
      <c r="BW45" s="33"/>
      <c r="BX45" s="33"/>
      <c r="BY45" s="33"/>
      <c r="BZ45" s="33"/>
      <c r="CA45" s="33"/>
      <c r="CB45" s="33"/>
      <c r="CC45" s="33"/>
      <c r="CD45" s="33"/>
      <c r="CE45" s="33"/>
      <c r="CF45" s="33"/>
      <c r="CG45" s="33"/>
      <c r="CH45" s="33"/>
      <c r="CI45" s="33"/>
      <c r="CJ45" s="33"/>
      <c r="CK45" s="33"/>
      <c r="CL45" s="33"/>
      <c r="CM45" s="33"/>
      <c r="CN45" s="33"/>
      <c r="CO45" s="33"/>
      <c r="CP45" s="33"/>
      <c r="CQ45" s="33"/>
      <c r="CR45" s="33"/>
      <c r="CS45" s="33"/>
      <c r="CT45" s="33"/>
      <c r="CU45" s="33"/>
      <c r="CV45" s="33"/>
      <c r="CW45" s="33"/>
      <c r="CX45" s="33"/>
      <c r="CY45" s="33"/>
      <c r="CZ45" s="33"/>
      <c r="DA45" s="33"/>
      <c r="DB45" s="33"/>
      <c r="DC45" s="33"/>
      <c r="DD45" s="33"/>
      <c r="DE45" s="33"/>
      <c r="DF45" s="33"/>
      <c r="DG45" s="33"/>
      <c r="DH45" s="33"/>
      <c r="DI45" s="33"/>
      <c r="DJ45" s="33"/>
      <c r="DK45" s="33"/>
      <c r="DL45" s="33"/>
      <c r="DM45" s="33"/>
      <c r="DN45" s="33"/>
      <c r="DO45" s="33"/>
      <c r="DP45" s="33"/>
      <c r="DQ45" s="33"/>
      <c r="DR45" s="33"/>
      <c r="DS45" s="33"/>
      <c r="DT45" s="33"/>
      <c r="DU45" s="33"/>
      <c r="DV45" s="33"/>
      <c r="DW45" s="33"/>
      <c r="DX45" s="33"/>
      <c r="DY45" s="33"/>
      <c r="DZ45" s="33"/>
      <c r="EA45" s="33"/>
      <c r="EB45" s="33"/>
      <c r="EC45" s="33"/>
      <c r="ED45" s="33"/>
      <c r="EE45" s="33"/>
      <c r="EF45" s="33"/>
      <c r="EG45" s="33"/>
      <c r="EH45" s="33"/>
      <c r="EI45" s="33"/>
      <c r="EJ45" s="33"/>
      <c r="EK45" s="33"/>
      <c r="EL45" s="33"/>
      <c r="EM45" s="33"/>
      <c r="EN45" s="33"/>
      <c r="EO45" s="33"/>
      <c r="EP45" s="33"/>
      <c r="EQ45" s="33"/>
      <c r="ER45" s="33"/>
      <c r="ES45" s="33"/>
      <c r="ET45" s="33"/>
      <c r="EU45" s="33"/>
      <c r="EV45" s="33"/>
      <c r="EW45" s="33"/>
      <c r="EX45" s="33"/>
      <c r="EY45" s="33"/>
      <c r="EZ45" s="33"/>
      <c r="FA45" s="33"/>
      <c r="FB45" s="33"/>
      <c r="FC45" s="33"/>
      <c r="FD45" s="33"/>
      <c r="FE45" s="33"/>
      <c r="FF45" s="33"/>
    </row>
    <row r="46" spans="1:162" s="138" customFormat="1" x14ac:dyDescent="0.2">
      <c r="A46" s="473" t="s">
        <v>176</v>
      </c>
      <c r="B46" s="451" t="s">
        <v>264</v>
      </c>
      <c r="C46" s="453">
        <v>23</v>
      </c>
      <c r="D46" s="142">
        <v>60</v>
      </c>
      <c r="E46" s="123" t="s">
        <v>263</v>
      </c>
      <c r="F46" s="123" t="s">
        <v>392</v>
      </c>
      <c r="G46" s="237">
        <v>21</v>
      </c>
      <c r="H46" s="316">
        <v>236</v>
      </c>
      <c r="I46" s="124">
        <f>(('X. táblázat'!F46+'X. táblázat'!E46)*2842.013)/1000</f>
        <v>5982.4373649999998</v>
      </c>
      <c r="J46" s="130">
        <f>'X. táblázat'!G46*252.387/1000</f>
        <v>2031.7153500000002</v>
      </c>
      <c r="K46" s="136">
        <f t="shared" si="3"/>
        <v>33.861922500000006</v>
      </c>
      <c r="L46" s="137">
        <f t="shared" si="4"/>
        <v>99.707289416666669</v>
      </c>
      <c r="M46" s="192"/>
      <c r="N46" s="37">
        <v>60</v>
      </c>
      <c r="O46" s="37">
        <v>0</v>
      </c>
      <c r="P46" s="224">
        <f t="shared" si="2"/>
        <v>60</v>
      </c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33"/>
      <c r="AG46" s="33"/>
      <c r="AH46" s="33"/>
      <c r="AI46" s="33"/>
      <c r="AJ46" s="33"/>
      <c r="AK46" s="33"/>
      <c r="AL46" s="33"/>
      <c r="AM46" s="33"/>
      <c r="AN46" s="33"/>
      <c r="AO46" s="33"/>
      <c r="AP46" s="33"/>
      <c r="AQ46" s="33"/>
      <c r="AR46" s="33"/>
      <c r="AS46" s="33"/>
      <c r="AT46" s="33"/>
      <c r="AU46" s="33"/>
      <c r="AV46" s="33"/>
      <c r="AW46" s="33"/>
      <c r="AX46" s="33"/>
      <c r="AY46" s="33"/>
      <c r="AZ46" s="33"/>
      <c r="BA46" s="33"/>
      <c r="BB46" s="33"/>
      <c r="BC46" s="33"/>
      <c r="BD46" s="33"/>
      <c r="BE46" s="33"/>
      <c r="BF46" s="33"/>
      <c r="BG46" s="33"/>
      <c r="BH46" s="33"/>
      <c r="BI46" s="33"/>
      <c r="BJ46" s="33"/>
      <c r="BK46" s="33"/>
      <c r="BL46" s="33"/>
      <c r="BM46" s="33"/>
      <c r="BN46" s="33"/>
      <c r="BO46" s="33"/>
      <c r="BP46" s="33"/>
      <c r="BQ46" s="33"/>
      <c r="BR46" s="33"/>
      <c r="BS46" s="33"/>
      <c r="BT46" s="33"/>
      <c r="BU46" s="33"/>
      <c r="BV46" s="33"/>
      <c r="BW46" s="33"/>
      <c r="BX46" s="33"/>
      <c r="BY46" s="33"/>
      <c r="BZ46" s="33"/>
      <c r="CA46" s="33"/>
      <c r="CB46" s="33"/>
      <c r="CC46" s="33"/>
      <c r="CD46" s="33"/>
      <c r="CE46" s="33"/>
      <c r="CF46" s="33"/>
      <c r="CG46" s="33"/>
      <c r="CH46" s="33"/>
      <c r="CI46" s="33"/>
      <c r="CJ46" s="33"/>
      <c r="CK46" s="33"/>
      <c r="CL46" s="33"/>
      <c r="CM46" s="33"/>
      <c r="CN46" s="33"/>
      <c r="CO46" s="33"/>
      <c r="CP46" s="33"/>
      <c r="CQ46" s="33"/>
      <c r="CR46" s="33"/>
      <c r="CS46" s="33"/>
      <c r="CT46" s="33"/>
      <c r="CU46" s="33"/>
      <c r="CV46" s="33"/>
      <c r="CW46" s="33"/>
      <c r="CX46" s="33"/>
      <c r="CY46" s="33"/>
      <c r="CZ46" s="33"/>
      <c r="DA46" s="33"/>
      <c r="DB46" s="33"/>
      <c r="DC46" s="33"/>
      <c r="DD46" s="33"/>
      <c r="DE46" s="33"/>
      <c r="DF46" s="33"/>
      <c r="DG46" s="33"/>
      <c r="DH46" s="33"/>
      <c r="DI46" s="33"/>
      <c r="DJ46" s="33"/>
      <c r="DK46" s="33"/>
      <c r="DL46" s="33"/>
      <c r="DM46" s="33"/>
      <c r="DN46" s="33"/>
      <c r="DO46" s="33"/>
      <c r="DP46" s="33"/>
      <c r="DQ46" s="33"/>
      <c r="DR46" s="33"/>
      <c r="DS46" s="33"/>
      <c r="DT46" s="33"/>
      <c r="DU46" s="33"/>
      <c r="DV46" s="33"/>
      <c r="DW46" s="33"/>
      <c r="DX46" s="33"/>
      <c r="DY46" s="33"/>
      <c r="DZ46" s="33"/>
      <c r="EA46" s="33"/>
      <c r="EB46" s="33"/>
      <c r="EC46" s="33"/>
      <c r="ED46" s="33"/>
      <c r="EE46" s="33"/>
      <c r="EF46" s="33"/>
      <c r="EG46" s="33"/>
      <c r="EH46" s="33"/>
      <c r="EI46" s="33"/>
      <c r="EJ46" s="33"/>
      <c r="EK46" s="33"/>
      <c r="EL46" s="33"/>
      <c r="EM46" s="33"/>
      <c r="EN46" s="33"/>
      <c r="EO46" s="33"/>
      <c r="EP46" s="33"/>
      <c r="EQ46" s="33"/>
      <c r="ER46" s="33"/>
      <c r="ES46" s="33"/>
      <c r="ET46" s="33"/>
      <c r="EU46" s="33"/>
      <c r="EV46" s="33"/>
      <c r="EW46" s="33"/>
      <c r="EX46" s="33"/>
      <c r="EY46" s="33"/>
      <c r="EZ46" s="33"/>
      <c r="FA46" s="33"/>
      <c r="FB46" s="33"/>
      <c r="FC46" s="33"/>
      <c r="FD46" s="33"/>
      <c r="FE46" s="33"/>
      <c r="FF46" s="33"/>
    </row>
    <row r="47" spans="1:162" s="143" customFormat="1" x14ac:dyDescent="0.2">
      <c r="A47" s="420"/>
      <c r="B47" s="422"/>
      <c r="C47" s="454"/>
      <c r="D47" s="128">
        <v>60</v>
      </c>
      <c r="E47" s="105" t="s">
        <v>264</v>
      </c>
      <c r="F47" s="105" t="s">
        <v>393</v>
      </c>
      <c r="G47" s="238" t="s">
        <v>495</v>
      </c>
      <c r="H47" s="194">
        <v>236</v>
      </c>
      <c r="I47" s="22">
        <f>(('X. táblázat'!F47+'X. táblázat'!E47)*2842.013)/1000</f>
        <v>2165.613906</v>
      </c>
      <c r="J47" s="22">
        <f>'X. táblázat'!G47*252.387/1000</f>
        <v>2009.0005200000001</v>
      </c>
      <c r="K47" s="83">
        <f t="shared" si="3"/>
        <v>33.483342</v>
      </c>
      <c r="L47" s="38">
        <f t="shared" si="4"/>
        <v>36.093565099999999</v>
      </c>
      <c r="M47" s="199"/>
      <c r="N47" s="108">
        <v>60</v>
      </c>
      <c r="O47" s="108">
        <v>0</v>
      </c>
      <c r="P47" s="227">
        <f t="shared" si="2"/>
        <v>60</v>
      </c>
    </row>
    <row r="48" spans="1:162" s="134" customFormat="1" ht="13.5" thickBot="1" x14ac:dyDescent="0.25">
      <c r="A48" s="474"/>
      <c r="B48" s="475"/>
      <c r="C48" s="477"/>
      <c r="D48" s="141">
        <v>55</v>
      </c>
      <c r="E48" s="27" t="s">
        <v>265</v>
      </c>
      <c r="F48" s="27" t="s">
        <v>394</v>
      </c>
      <c r="G48" s="233">
        <v>23</v>
      </c>
      <c r="H48" s="370">
        <v>236</v>
      </c>
      <c r="I48" s="165">
        <f>(('X. táblázat'!F48+'X. táblázat'!E48)*2842.013)/1000</f>
        <v>2321.9246209999997</v>
      </c>
      <c r="J48" s="28">
        <f>'X. táblázat'!G48*252.387/1000</f>
        <v>1939.5940949999999</v>
      </c>
      <c r="K48" s="88">
        <f t="shared" si="3"/>
        <v>35.265347181818179</v>
      </c>
      <c r="L48" s="133">
        <f t="shared" si="4"/>
        <v>42.216811290909085</v>
      </c>
      <c r="M48" s="200"/>
      <c r="N48" s="29">
        <v>55</v>
      </c>
      <c r="O48" s="29">
        <v>0</v>
      </c>
      <c r="P48" s="226">
        <f t="shared" si="2"/>
        <v>55</v>
      </c>
      <c r="Q48" s="33"/>
      <c r="R48" s="33"/>
      <c r="S48" s="33"/>
      <c r="T48" s="33"/>
      <c r="U48" s="33"/>
      <c r="V48" s="33"/>
      <c r="W48" s="33"/>
      <c r="X48" s="33"/>
      <c r="Y48" s="33"/>
      <c r="Z48" s="33"/>
      <c r="AA48" s="33"/>
      <c r="AB48" s="33"/>
      <c r="AC48" s="33"/>
      <c r="AD48" s="33"/>
      <c r="AE48" s="33"/>
      <c r="AF48" s="33"/>
      <c r="AG48" s="33"/>
      <c r="AH48" s="33"/>
      <c r="AI48" s="33"/>
      <c r="AJ48" s="33"/>
      <c r="AK48" s="33"/>
      <c r="AL48" s="33"/>
      <c r="AM48" s="33"/>
      <c r="AN48" s="33"/>
      <c r="AO48" s="33"/>
      <c r="AP48" s="33"/>
      <c r="AQ48" s="33"/>
      <c r="AR48" s="33"/>
      <c r="AS48" s="33"/>
      <c r="AT48" s="33"/>
      <c r="AU48" s="33"/>
      <c r="AV48" s="33"/>
      <c r="AW48" s="33"/>
      <c r="AX48" s="33"/>
      <c r="AY48" s="33"/>
      <c r="AZ48" s="33"/>
      <c r="BA48" s="33"/>
      <c r="BB48" s="33"/>
      <c r="BC48" s="33"/>
      <c r="BD48" s="33"/>
      <c r="BE48" s="33"/>
      <c r="BF48" s="33"/>
      <c r="BG48" s="33"/>
      <c r="BH48" s="33"/>
      <c r="BI48" s="33"/>
      <c r="BJ48" s="33"/>
      <c r="BK48" s="33"/>
      <c r="BL48" s="33"/>
      <c r="BM48" s="33"/>
      <c r="BN48" s="33"/>
      <c r="BO48" s="33"/>
      <c r="BP48" s="33"/>
      <c r="BQ48" s="33"/>
      <c r="BR48" s="33"/>
      <c r="BS48" s="33"/>
      <c r="BT48" s="33"/>
      <c r="BU48" s="33"/>
      <c r="BV48" s="33"/>
      <c r="BW48" s="33"/>
      <c r="BX48" s="33"/>
      <c r="BY48" s="33"/>
      <c r="BZ48" s="33"/>
      <c r="CA48" s="33"/>
      <c r="CB48" s="33"/>
      <c r="CC48" s="33"/>
      <c r="CD48" s="33"/>
      <c r="CE48" s="33"/>
      <c r="CF48" s="33"/>
      <c r="CG48" s="33"/>
      <c r="CH48" s="33"/>
      <c r="CI48" s="33"/>
      <c r="CJ48" s="33"/>
      <c r="CK48" s="33"/>
      <c r="CL48" s="33"/>
      <c r="CM48" s="33"/>
      <c r="CN48" s="33"/>
      <c r="CO48" s="33"/>
      <c r="CP48" s="33"/>
      <c r="CQ48" s="33"/>
      <c r="CR48" s="33"/>
      <c r="CS48" s="33"/>
      <c r="CT48" s="33"/>
      <c r="CU48" s="33"/>
      <c r="CV48" s="33"/>
      <c r="CW48" s="33"/>
      <c r="CX48" s="33"/>
      <c r="CY48" s="33"/>
      <c r="CZ48" s="33"/>
      <c r="DA48" s="33"/>
      <c r="DB48" s="33"/>
      <c r="DC48" s="33"/>
      <c r="DD48" s="33"/>
      <c r="DE48" s="33"/>
      <c r="DF48" s="33"/>
      <c r="DG48" s="33"/>
      <c r="DH48" s="33"/>
      <c r="DI48" s="33"/>
      <c r="DJ48" s="33"/>
      <c r="DK48" s="33"/>
      <c r="DL48" s="33"/>
      <c r="DM48" s="33"/>
      <c r="DN48" s="33"/>
      <c r="DO48" s="33"/>
      <c r="DP48" s="33"/>
      <c r="DQ48" s="33"/>
      <c r="DR48" s="33"/>
      <c r="DS48" s="33"/>
      <c r="DT48" s="33"/>
      <c r="DU48" s="33"/>
      <c r="DV48" s="33"/>
      <c r="DW48" s="33"/>
      <c r="DX48" s="33"/>
      <c r="DY48" s="33"/>
      <c r="DZ48" s="33"/>
      <c r="EA48" s="33"/>
      <c r="EB48" s="33"/>
      <c r="EC48" s="33"/>
      <c r="ED48" s="33"/>
      <c r="EE48" s="33"/>
      <c r="EF48" s="33"/>
      <c r="EG48" s="33"/>
      <c r="EH48" s="33"/>
      <c r="EI48" s="33"/>
      <c r="EJ48" s="33"/>
      <c r="EK48" s="33"/>
      <c r="EL48" s="33"/>
      <c r="EM48" s="33"/>
      <c r="EN48" s="33"/>
      <c r="EO48" s="33"/>
      <c r="EP48" s="33"/>
      <c r="EQ48" s="33"/>
      <c r="ER48" s="33"/>
      <c r="ES48" s="33"/>
      <c r="ET48" s="33"/>
      <c r="EU48" s="33"/>
      <c r="EV48" s="33"/>
      <c r="EW48" s="33"/>
      <c r="EX48" s="33"/>
      <c r="EY48" s="33"/>
      <c r="EZ48" s="33"/>
      <c r="FA48" s="33"/>
      <c r="FB48" s="33"/>
      <c r="FC48" s="33"/>
      <c r="FD48" s="33"/>
      <c r="FE48" s="33"/>
      <c r="FF48" s="33"/>
    </row>
    <row r="49" spans="1:162" s="138" customFormat="1" x14ac:dyDescent="0.2">
      <c r="A49" s="473" t="s">
        <v>135</v>
      </c>
      <c r="B49" s="451" t="s">
        <v>266</v>
      </c>
      <c r="C49" s="453">
        <v>21</v>
      </c>
      <c r="D49" s="142">
        <v>90</v>
      </c>
      <c r="E49" s="123" t="s">
        <v>266</v>
      </c>
      <c r="F49" s="123" t="s">
        <v>395</v>
      </c>
      <c r="G49" s="234">
        <v>21</v>
      </c>
      <c r="H49" s="316">
        <v>236</v>
      </c>
      <c r="I49" s="124">
        <f>(('X. táblázat'!F49+'X. táblázat'!E49)*2842.013)/1000</f>
        <v>9870.311149000001</v>
      </c>
      <c r="J49" s="309">
        <f>'X. táblázat'!G49*252.387/1000</f>
        <v>2922.3890729999998</v>
      </c>
      <c r="K49" s="136">
        <f t="shared" si="3"/>
        <v>32.470989699999997</v>
      </c>
      <c r="L49" s="137">
        <f t="shared" si="4"/>
        <v>109.67012387777778</v>
      </c>
      <c r="M49" s="192"/>
      <c r="N49" s="37">
        <v>90</v>
      </c>
      <c r="O49" s="37">
        <v>0</v>
      </c>
      <c r="P49" s="224">
        <f t="shared" si="2"/>
        <v>90</v>
      </c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33"/>
      <c r="AG49" s="33"/>
      <c r="AH49" s="33"/>
      <c r="AI49" s="33"/>
      <c r="AJ49" s="33"/>
      <c r="AK49" s="33"/>
      <c r="AL49" s="33"/>
      <c r="AM49" s="33"/>
      <c r="AN49" s="33"/>
      <c r="AO49" s="33"/>
      <c r="AP49" s="33"/>
      <c r="AQ49" s="33"/>
      <c r="AR49" s="33"/>
      <c r="AS49" s="33"/>
      <c r="AT49" s="33"/>
      <c r="AU49" s="33"/>
      <c r="AV49" s="33"/>
      <c r="AW49" s="33"/>
      <c r="AX49" s="33"/>
      <c r="AY49" s="33"/>
      <c r="AZ49" s="33"/>
      <c r="BA49" s="33"/>
      <c r="BB49" s="33"/>
      <c r="BC49" s="33"/>
      <c r="BD49" s="33"/>
      <c r="BE49" s="33"/>
      <c r="BF49" s="33"/>
      <c r="BG49" s="33"/>
      <c r="BH49" s="33"/>
      <c r="BI49" s="33"/>
      <c r="BJ49" s="33"/>
      <c r="BK49" s="33"/>
      <c r="BL49" s="33"/>
      <c r="BM49" s="33"/>
      <c r="BN49" s="33"/>
      <c r="BO49" s="33"/>
      <c r="BP49" s="33"/>
      <c r="BQ49" s="33"/>
      <c r="BR49" s="33"/>
      <c r="BS49" s="33"/>
      <c r="BT49" s="33"/>
      <c r="BU49" s="33"/>
      <c r="BV49" s="33"/>
      <c r="BW49" s="33"/>
      <c r="BX49" s="33"/>
      <c r="BY49" s="33"/>
      <c r="BZ49" s="33"/>
      <c r="CA49" s="33"/>
      <c r="CB49" s="33"/>
      <c r="CC49" s="33"/>
      <c r="CD49" s="33"/>
      <c r="CE49" s="33"/>
      <c r="CF49" s="33"/>
      <c r="CG49" s="33"/>
      <c r="CH49" s="33"/>
      <c r="CI49" s="33"/>
      <c r="CJ49" s="33"/>
      <c r="CK49" s="33"/>
      <c r="CL49" s="33"/>
      <c r="CM49" s="33"/>
      <c r="CN49" s="33"/>
      <c r="CO49" s="33"/>
      <c r="CP49" s="33"/>
      <c r="CQ49" s="33"/>
      <c r="CR49" s="33"/>
      <c r="CS49" s="33"/>
      <c r="CT49" s="33"/>
      <c r="CU49" s="33"/>
      <c r="CV49" s="33"/>
      <c r="CW49" s="33"/>
      <c r="CX49" s="33"/>
      <c r="CY49" s="33"/>
      <c r="CZ49" s="33"/>
      <c r="DA49" s="33"/>
      <c r="DB49" s="33"/>
      <c r="DC49" s="33"/>
      <c r="DD49" s="33"/>
      <c r="DE49" s="33"/>
      <c r="DF49" s="33"/>
      <c r="DG49" s="33"/>
      <c r="DH49" s="33"/>
      <c r="DI49" s="33"/>
      <c r="DJ49" s="33"/>
      <c r="DK49" s="33"/>
      <c r="DL49" s="33"/>
      <c r="DM49" s="33"/>
      <c r="DN49" s="33"/>
      <c r="DO49" s="33"/>
      <c r="DP49" s="33"/>
      <c r="DQ49" s="33"/>
      <c r="DR49" s="33"/>
      <c r="DS49" s="33"/>
      <c r="DT49" s="33"/>
      <c r="DU49" s="33"/>
      <c r="DV49" s="33"/>
      <c r="DW49" s="33"/>
      <c r="DX49" s="33"/>
      <c r="DY49" s="33"/>
      <c r="DZ49" s="33"/>
      <c r="EA49" s="33"/>
      <c r="EB49" s="33"/>
      <c r="EC49" s="33"/>
      <c r="ED49" s="33"/>
      <c r="EE49" s="33"/>
      <c r="EF49" s="33"/>
      <c r="EG49" s="33"/>
      <c r="EH49" s="33"/>
      <c r="EI49" s="33"/>
      <c r="EJ49" s="33"/>
      <c r="EK49" s="33"/>
      <c r="EL49" s="33"/>
      <c r="EM49" s="33"/>
      <c r="EN49" s="33"/>
      <c r="EO49" s="33"/>
      <c r="EP49" s="33"/>
      <c r="EQ49" s="33"/>
      <c r="ER49" s="33"/>
      <c r="ES49" s="33"/>
      <c r="ET49" s="33"/>
      <c r="EU49" s="33"/>
      <c r="EV49" s="33"/>
      <c r="EW49" s="33"/>
      <c r="EX49" s="33"/>
      <c r="EY49" s="33"/>
      <c r="EZ49" s="33"/>
      <c r="FA49" s="33"/>
      <c r="FB49" s="33"/>
      <c r="FC49" s="33"/>
      <c r="FD49" s="33"/>
      <c r="FE49" s="33"/>
      <c r="FF49" s="33"/>
    </row>
    <row r="50" spans="1:162" s="33" customFormat="1" x14ac:dyDescent="0.2">
      <c r="A50" s="420"/>
      <c r="B50" s="422"/>
      <c r="C50" s="454"/>
      <c r="D50" s="128">
        <v>60</v>
      </c>
      <c r="E50" s="21" t="s">
        <v>267</v>
      </c>
      <c r="F50" s="21" t="s">
        <v>396</v>
      </c>
      <c r="G50" s="232">
        <v>21</v>
      </c>
      <c r="H50" s="194">
        <v>236</v>
      </c>
      <c r="I50" s="22">
        <f>(('X. táblázat'!F50+'X. táblázat'!E50)*2842.013)/1000</f>
        <v>4754.6877489999997</v>
      </c>
      <c r="J50" s="22">
        <f>'X. táblázat'!G50*252.387/1000</f>
        <v>1955.9992500000001</v>
      </c>
      <c r="K50" s="83">
        <f t="shared" si="3"/>
        <v>32.599987500000005</v>
      </c>
      <c r="L50" s="38">
        <f t="shared" si="4"/>
        <v>79.244795816666667</v>
      </c>
      <c r="M50" s="199"/>
      <c r="N50" s="26">
        <v>60</v>
      </c>
      <c r="O50" s="26">
        <v>0</v>
      </c>
      <c r="P50" s="225">
        <f t="shared" si="2"/>
        <v>60</v>
      </c>
    </row>
    <row r="51" spans="1:162" s="134" customFormat="1" ht="13.5" thickBot="1" x14ac:dyDescent="0.25">
      <c r="A51" s="474"/>
      <c r="B51" s="475"/>
      <c r="C51" s="477"/>
      <c r="D51" s="141">
        <v>60</v>
      </c>
      <c r="E51" s="27" t="s">
        <v>268</v>
      </c>
      <c r="F51" s="27" t="s">
        <v>397</v>
      </c>
      <c r="G51" s="233">
        <v>21</v>
      </c>
      <c r="H51" s="370">
        <v>236</v>
      </c>
      <c r="I51" s="165">
        <f>(('X. táblázat'!F51+'X. táblázat'!E51)*2842.013)/1000</f>
        <v>2205.4020879999998</v>
      </c>
      <c r="J51" s="170">
        <f>'X. táblázat'!G51*252.387/1000</f>
        <v>1955.9992500000001</v>
      </c>
      <c r="K51" s="88">
        <f t="shared" si="3"/>
        <v>32.599987500000005</v>
      </c>
      <c r="L51" s="133">
        <f t="shared" si="4"/>
        <v>36.756701466666662</v>
      </c>
      <c r="M51" s="200"/>
      <c r="N51" s="29">
        <v>60</v>
      </c>
      <c r="O51" s="29">
        <v>0</v>
      </c>
      <c r="P51" s="226">
        <f t="shared" si="2"/>
        <v>60</v>
      </c>
      <c r="Q51" s="33"/>
      <c r="R51" s="33"/>
      <c r="S51" s="33"/>
      <c r="T51" s="33"/>
      <c r="U51" s="33"/>
      <c r="V51" s="33"/>
      <c r="W51" s="33"/>
      <c r="X51" s="33"/>
      <c r="Y51" s="33"/>
      <c r="Z51" s="33"/>
      <c r="AA51" s="33"/>
      <c r="AB51" s="33"/>
      <c r="AC51" s="33"/>
      <c r="AD51" s="33"/>
      <c r="AE51" s="33"/>
      <c r="AF51" s="33"/>
      <c r="AG51" s="33"/>
      <c r="AH51" s="33"/>
      <c r="AI51" s="33"/>
      <c r="AJ51" s="33"/>
      <c r="AK51" s="33"/>
      <c r="AL51" s="33"/>
      <c r="AM51" s="33"/>
      <c r="AN51" s="33"/>
      <c r="AO51" s="33"/>
      <c r="AP51" s="33"/>
      <c r="AQ51" s="33"/>
      <c r="AR51" s="33"/>
      <c r="AS51" s="33"/>
      <c r="AT51" s="33"/>
      <c r="AU51" s="33"/>
      <c r="AV51" s="33"/>
      <c r="AW51" s="33"/>
      <c r="AX51" s="33"/>
      <c r="AY51" s="33"/>
      <c r="AZ51" s="33"/>
      <c r="BA51" s="33"/>
      <c r="BB51" s="33"/>
      <c r="BC51" s="33"/>
      <c r="BD51" s="33"/>
      <c r="BE51" s="33"/>
      <c r="BF51" s="33"/>
      <c r="BG51" s="33"/>
      <c r="BH51" s="33"/>
      <c r="BI51" s="33"/>
      <c r="BJ51" s="33"/>
      <c r="BK51" s="33"/>
      <c r="BL51" s="33"/>
      <c r="BM51" s="33"/>
      <c r="BN51" s="33"/>
      <c r="BO51" s="33"/>
      <c r="BP51" s="33"/>
      <c r="BQ51" s="33"/>
      <c r="BR51" s="33"/>
      <c r="BS51" s="33"/>
      <c r="BT51" s="33"/>
      <c r="BU51" s="33"/>
      <c r="BV51" s="33"/>
      <c r="BW51" s="33"/>
      <c r="BX51" s="33"/>
      <c r="BY51" s="33"/>
      <c r="BZ51" s="33"/>
      <c r="CA51" s="33"/>
      <c r="CB51" s="33"/>
      <c r="CC51" s="33"/>
      <c r="CD51" s="33"/>
      <c r="CE51" s="33"/>
      <c r="CF51" s="33"/>
      <c r="CG51" s="33"/>
      <c r="CH51" s="33"/>
      <c r="CI51" s="33"/>
      <c r="CJ51" s="33"/>
      <c r="CK51" s="33"/>
      <c r="CL51" s="33"/>
      <c r="CM51" s="33"/>
      <c r="CN51" s="33"/>
      <c r="CO51" s="33"/>
      <c r="CP51" s="33"/>
      <c r="CQ51" s="33"/>
      <c r="CR51" s="33"/>
      <c r="CS51" s="33"/>
      <c r="CT51" s="33"/>
      <c r="CU51" s="33"/>
      <c r="CV51" s="33"/>
      <c r="CW51" s="33"/>
      <c r="CX51" s="33"/>
      <c r="CY51" s="33"/>
      <c r="CZ51" s="33"/>
      <c r="DA51" s="33"/>
      <c r="DB51" s="33"/>
      <c r="DC51" s="33"/>
      <c r="DD51" s="33"/>
      <c r="DE51" s="33"/>
      <c r="DF51" s="33"/>
      <c r="DG51" s="33"/>
      <c r="DH51" s="33"/>
      <c r="DI51" s="33"/>
      <c r="DJ51" s="33"/>
      <c r="DK51" s="33"/>
      <c r="DL51" s="33"/>
      <c r="DM51" s="33"/>
      <c r="DN51" s="33"/>
      <c r="DO51" s="33"/>
      <c r="DP51" s="33"/>
      <c r="DQ51" s="33"/>
      <c r="DR51" s="33"/>
      <c r="DS51" s="33"/>
      <c r="DT51" s="33"/>
      <c r="DU51" s="33"/>
      <c r="DV51" s="33"/>
      <c r="DW51" s="33"/>
      <c r="DX51" s="33"/>
      <c r="DY51" s="33"/>
      <c r="DZ51" s="33"/>
      <c r="EA51" s="33"/>
      <c r="EB51" s="33"/>
      <c r="EC51" s="33"/>
      <c r="ED51" s="33"/>
      <c r="EE51" s="33"/>
      <c r="EF51" s="33"/>
      <c r="EG51" s="33"/>
      <c r="EH51" s="33"/>
      <c r="EI51" s="33"/>
      <c r="EJ51" s="33"/>
      <c r="EK51" s="33"/>
      <c r="EL51" s="33"/>
      <c r="EM51" s="33"/>
      <c r="EN51" s="33"/>
      <c r="EO51" s="33"/>
      <c r="EP51" s="33"/>
      <c r="EQ51" s="33"/>
      <c r="ER51" s="33"/>
      <c r="ES51" s="33"/>
      <c r="ET51" s="33"/>
      <c r="EU51" s="33"/>
      <c r="EV51" s="33"/>
      <c r="EW51" s="33"/>
      <c r="EX51" s="33"/>
      <c r="EY51" s="33"/>
      <c r="EZ51" s="33"/>
      <c r="FA51" s="33"/>
      <c r="FB51" s="33"/>
      <c r="FC51" s="33"/>
      <c r="FD51" s="33"/>
      <c r="FE51" s="33"/>
      <c r="FF51" s="33"/>
    </row>
    <row r="52" spans="1:162" s="138" customFormat="1" x14ac:dyDescent="0.2">
      <c r="A52" s="473" t="s">
        <v>177</v>
      </c>
      <c r="B52" s="451" t="s">
        <v>270</v>
      </c>
      <c r="C52" s="453">
        <v>23</v>
      </c>
      <c r="D52" s="142">
        <v>60</v>
      </c>
      <c r="E52" s="123" t="s">
        <v>269</v>
      </c>
      <c r="F52" s="123" t="s">
        <v>398</v>
      </c>
      <c r="G52" s="234">
        <v>21</v>
      </c>
      <c r="H52" s="316">
        <v>236</v>
      </c>
      <c r="I52" s="124">
        <f>(('X. táblázat'!F52+'X. táblázat'!E52)*2842.013)/1000</f>
        <v>6360.4250939999993</v>
      </c>
      <c r="J52" s="130">
        <f>'X. táblázat'!G52*252.387/1000</f>
        <v>1955.9992500000001</v>
      </c>
      <c r="K52" s="136">
        <f t="shared" si="3"/>
        <v>32.599987500000005</v>
      </c>
      <c r="L52" s="137">
        <f t="shared" si="4"/>
        <v>106.00708489999998</v>
      </c>
      <c r="M52" s="205"/>
      <c r="N52" s="37">
        <v>60</v>
      </c>
      <c r="O52" s="37">
        <v>0</v>
      </c>
      <c r="P52" s="224">
        <f t="shared" si="2"/>
        <v>60</v>
      </c>
      <c r="Q52" s="33"/>
      <c r="R52" s="33"/>
      <c r="S52" s="33"/>
      <c r="T52" s="33"/>
      <c r="U52" s="33"/>
      <c r="V52" s="33"/>
      <c r="W52" s="33"/>
      <c r="X52" s="33"/>
      <c r="Y52" s="33"/>
      <c r="Z52" s="33"/>
      <c r="AA52" s="33"/>
      <c r="AB52" s="33"/>
      <c r="AC52" s="33"/>
      <c r="AD52" s="33"/>
      <c r="AE52" s="33"/>
      <c r="AF52" s="33"/>
      <c r="AG52" s="33"/>
      <c r="AH52" s="33"/>
      <c r="AI52" s="33"/>
      <c r="AJ52" s="33"/>
      <c r="AK52" s="33"/>
      <c r="AL52" s="33"/>
      <c r="AM52" s="33"/>
      <c r="AN52" s="33"/>
      <c r="AO52" s="33"/>
      <c r="AP52" s="33"/>
      <c r="AQ52" s="33"/>
      <c r="AR52" s="33"/>
      <c r="AS52" s="33"/>
      <c r="AT52" s="33"/>
      <c r="AU52" s="33"/>
      <c r="AV52" s="33"/>
      <c r="AW52" s="33"/>
      <c r="AX52" s="33"/>
      <c r="AY52" s="33"/>
      <c r="AZ52" s="33"/>
      <c r="BA52" s="33"/>
      <c r="BB52" s="33"/>
      <c r="BC52" s="33"/>
      <c r="BD52" s="33"/>
      <c r="BE52" s="33"/>
      <c r="BF52" s="33"/>
      <c r="BG52" s="33"/>
      <c r="BH52" s="33"/>
      <c r="BI52" s="33"/>
      <c r="BJ52" s="33"/>
      <c r="BK52" s="33"/>
      <c r="BL52" s="33"/>
      <c r="BM52" s="33"/>
      <c r="BN52" s="33"/>
      <c r="BO52" s="33"/>
      <c r="BP52" s="33"/>
      <c r="BQ52" s="33"/>
      <c r="BR52" s="33"/>
      <c r="BS52" s="33"/>
      <c r="BT52" s="33"/>
      <c r="BU52" s="33"/>
      <c r="BV52" s="33"/>
      <c r="BW52" s="33"/>
      <c r="BX52" s="33"/>
      <c r="BY52" s="33"/>
      <c r="BZ52" s="33"/>
      <c r="CA52" s="33"/>
      <c r="CB52" s="33"/>
      <c r="CC52" s="33"/>
      <c r="CD52" s="33"/>
      <c r="CE52" s="33"/>
      <c r="CF52" s="33"/>
      <c r="CG52" s="33"/>
      <c r="CH52" s="33"/>
      <c r="CI52" s="33"/>
      <c r="CJ52" s="33"/>
      <c r="CK52" s="33"/>
      <c r="CL52" s="33"/>
      <c r="CM52" s="33"/>
      <c r="CN52" s="33"/>
      <c r="CO52" s="33"/>
      <c r="CP52" s="33"/>
      <c r="CQ52" s="33"/>
      <c r="CR52" s="33"/>
      <c r="CS52" s="33"/>
      <c r="CT52" s="33"/>
      <c r="CU52" s="33"/>
      <c r="CV52" s="33"/>
      <c r="CW52" s="33"/>
      <c r="CX52" s="33"/>
      <c r="CY52" s="33"/>
      <c r="CZ52" s="33"/>
      <c r="DA52" s="33"/>
      <c r="DB52" s="33"/>
      <c r="DC52" s="33"/>
      <c r="DD52" s="33"/>
      <c r="DE52" s="33"/>
      <c r="DF52" s="33"/>
      <c r="DG52" s="33"/>
      <c r="DH52" s="33"/>
      <c r="DI52" s="33"/>
      <c r="DJ52" s="33"/>
      <c r="DK52" s="33"/>
      <c r="DL52" s="33"/>
      <c r="DM52" s="33"/>
      <c r="DN52" s="33"/>
      <c r="DO52" s="33"/>
      <c r="DP52" s="33"/>
      <c r="DQ52" s="33"/>
      <c r="DR52" s="33"/>
      <c r="DS52" s="33"/>
      <c r="DT52" s="33"/>
      <c r="DU52" s="33"/>
      <c r="DV52" s="33"/>
      <c r="DW52" s="33"/>
      <c r="DX52" s="33"/>
      <c r="DY52" s="33"/>
      <c r="DZ52" s="33"/>
      <c r="EA52" s="33"/>
      <c r="EB52" s="33"/>
      <c r="EC52" s="33"/>
      <c r="ED52" s="33"/>
      <c r="EE52" s="33"/>
      <c r="EF52" s="33"/>
      <c r="EG52" s="33"/>
      <c r="EH52" s="33"/>
      <c r="EI52" s="33"/>
      <c r="EJ52" s="33"/>
      <c r="EK52" s="33"/>
      <c r="EL52" s="33"/>
      <c r="EM52" s="33"/>
      <c r="EN52" s="33"/>
      <c r="EO52" s="33"/>
      <c r="EP52" s="33"/>
      <c r="EQ52" s="33"/>
      <c r="ER52" s="33"/>
      <c r="ES52" s="33"/>
      <c r="ET52" s="33"/>
      <c r="EU52" s="33"/>
      <c r="EV52" s="33"/>
      <c r="EW52" s="33"/>
      <c r="EX52" s="33"/>
      <c r="EY52" s="33"/>
      <c r="EZ52" s="33"/>
      <c r="FA52" s="33"/>
      <c r="FB52" s="33"/>
      <c r="FC52" s="33"/>
      <c r="FD52" s="33"/>
      <c r="FE52" s="33"/>
      <c r="FF52" s="33"/>
    </row>
    <row r="53" spans="1:162" s="33" customFormat="1" x14ac:dyDescent="0.2">
      <c r="A53" s="419"/>
      <c r="B53" s="421"/>
      <c r="C53" s="476"/>
      <c r="D53" s="128">
        <v>60</v>
      </c>
      <c r="E53" s="21" t="s">
        <v>270</v>
      </c>
      <c r="F53" s="21" t="s">
        <v>399</v>
      </c>
      <c r="G53" s="232">
        <v>22</v>
      </c>
      <c r="H53" s="194">
        <v>236</v>
      </c>
      <c r="I53" s="22">
        <f>(('X. táblázat'!F53+'X. táblázat'!E53)*2842.013)/1000</f>
        <v>2213.9281269999997</v>
      </c>
      <c r="J53" s="22">
        <f>'X. táblázat'!G53*252.387/1000</f>
        <v>1955.9992500000001</v>
      </c>
      <c r="K53" s="83">
        <f t="shared" si="3"/>
        <v>32.599987500000005</v>
      </c>
      <c r="L53" s="38">
        <f t="shared" si="4"/>
        <v>36.898802116666658</v>
      </c>
      <c r="M53" s="203"/>
      <c r="N53" s="26">
        <v>60</v>
      </c>
      <c r="O53" s="26">
        <v>0</v>
      </c>
      <c r="P53" s="225">
        <f t="shared" si="2"/>
        <v>60</v>
      </c>
    </row>
    <row r="54" spans="1:162" s="134" customFormat="1" ht="13.5" thickBot="1" x14ac:dyDescent="0.25">
      <c r="A54" s="474"/>
      <c r="B54" s="475"/>
      <c r="C54" s="477"/>
      <c r="D54" s="141">
        <v>60</v>
      </c>
      <c r="E54" s="27" t="s">
        <v>280</v>
      </c>
      <c r="F54" s="27" t="s">
        <v>400</v>
      </c>
      <c r="G54" s="233">
        <v>21</v>
      </c>
      <c r="H54" s="370">
        <v>236</v>
      </c>
      <c r="I54" s="165">
        <f>(('X. táblázat'!F54+'X. táblázat'!E54)*2842.013)/1000</f>
        <v>2219.612153</v>
      </c>
      <c r="J54" s="28">
        <f>'X. táblázat'!G54*252.387/1000</f>
        <v>1955.9992500000001</v>
      </c>
      <c r="K54" s="88">
        <f t="shared" si="3"/>
        <v>32.599987500000005</v>
      </c>
      <c r="L54" s="133">
        <f t="shared" si="4"/>
        <v>36.993535883333337</v>
      </c>
      <c r="M54" s="204"/>
      <c r="N54" s="29">
        <v>60</v>
      </c>
      <c r="O54" s="29">
        <v>0</v>
      </c>
      <c r="P54" s="226">
        <f t="shared" si="2"/>
        <v>60</v>
      </c>
      <c r="Q54" s="33"/>
      <c r="R54" s="33"/>
      <c r="S54" s="33"/>
      <c r="T54" s="33"/>
      <c r="U54" s="33"/>
      <c r="V54" s="33"/>
      <c r="W54" s="33"/>
      <c r="X54" s="33"/>
      <c r="Y54" s="33"/>
      <c r="Z54" s="33"/>
      <c r="AA54" s="33"/>
      <c r="AB54" s="33"/>
      <c r="AC54" s="33"/>
      <c r="AD54" s="33"/>
      <c r="AE54" s="33"/>
      <c r="AF54" s="33"/>
      <c r="AG54" s="33"/>
      <c r="AH54" s="33"/>
      <c r="AI54" s="33"/>
      <c r="AJ54" s="33"/>
      <c r="AK54" s="33"/>
      <c r="AL54" s="33"/>
      <c r="AM54" s="33"/>
      <c r="AN54" s="33"/>
      <c r="AO54" s="33"/>
      <c r="AP54" s="33"/>
      <c r="AQ54" s="33"/>
      <c r="AR54" s="33"/>
      <c r="AS54" s="33"/>
      <c r="AT54" s="33"/>
      <c r="AU54" s="33"/>
      <c r="AV54" s="33"/>
      <c r="AW54" s="33"/>
      <c r="AX54" s="33"/>
      <c r="AY54" s="33"/>
      <c r="AZ54" s="33"/>
      <c r="BA54" s="33"/>
      <c r="BB54" s="33"/>
      <c r="BC54" s="33"/>
      <c r="BD54" s="33"/>
      <c r="BE54" s="33"/>
      <c r="BF54" s="33"/>
      <c r="BG54" s="33"/>
      <c r="BH54" s="33"/>
      <c r="BI54" s="33"/>
      <c r="BJ54" s="33"/>
      <c r="BK54" s="33"/>
      <c r="BL54" s="33"/>
      <c r="BM54" s="33"/>
      <c r="BN54" s="33"/>
      <c r="BO54" s="33"/>
      <c r="BP54" s="33"/>
      <c r="BQ54" s="33"/>
      <c r="BR54" s="33"/>
      <c r="BS54" s="33"/>
      <c r="BT54" s="33"/>
      <c r="BU54" s="33"/>
      <c r="BV54" s="33"/>
      <c r="BW54" s="33"/>
      <c r="BX54" s="33"/>
      <c r="BY54" s="33"/>
      <c r="BZ54" s="33"/>
      <c r="CA54" s="33"/>
      <c r="CB54" s="33"/>
      <c r="CC54" s="33"/>
      <c r="CD54" s="33"/>
      <c r="CE54" s="33"/>
      <c r="CF54" s="33"/>
      <c r="CG54" s="33"/>
      <c r="CH54" s="33"/>
      <c r="CI54" s="33"/>
      <c r="CJ54" s="33"/>
      <c r="CK54" s="33"/>
      <c r="CL54" s="33"/>
      <c r="CM54" s="33"/>
      <c r="CN54" s="33"/>
      <c r="CO54" s="33"/>
      <c r="CP54" s="33"/>
      <c r="CQ54" s="33"/>
      <c r="CR54" s="33"/>
      <c r="CS54" s="33"/>
      <c r="CT54" s="33"/>
      <c r="CU54" s="33"/>
      <c r="CV54" s="33"/>
      <c r="CW54" s="33"/>
      <c r="CX54" s="33"/>
      <c r="CY54" s="33"/>
      <c r="CZ54" s="33"/>
      <c r="DA54" s="33"/>
      <c r="DB54" s="33"/>
      <c r="DC54" s="33"/>
      <c r="DD54" s="33"/>
      <c r="DE54" s="33"/>
      <c r="DF54" s="33"/>
      <c r="DG54" s="33"/>
      <c r="DH54" s="33"/>
      <c r="DI54" s="33"/>
      <c r="DJ54" s="33"/>
      <c r="DK54" s="33"/>
      <c r="DL54" s="33"/>
      <c r="DM54" s="33"/>
      <c r="DN54" s="33"/>
      <c r="DO54" s="33"/>
      <c r="DP54" s="33"/>
      <c r="DQ54" s="33"/>
      <c r="DR54" s="33"/>
      <c r="DS54" s="33"/>
      <c r="DT54" s="33"/>
      <c r="DU54" s="33"/>
      <c r="DV54" s="33"/>
      <c r="DW54" s="33"/>
      <c r="DX54" s="33"/>
      <c r="DY54" s="33"/>
      <c r="DZ54" s="33"/>
      <c r="EA54" s="33"/>
      <c r="EB54" s="33"/>
      <c r="EC54" s="33"/>
      <c r="ED54" s="33"/>
      <c r="EE54" s="33"/>
      <c r="EF54" s="33"/>
      <c r="EG54" s="33"/>
      <c r="EH54" s="33"/>
      <c r="EI54" s="33"/>
      <c r="EJ54" s="33"/>
      <c r="EK54" s="33"/>
      <c r="EL54" s="33"/>
      <c r="EM54" s="33"/>
      <c r="EN54" s="33"/>
      <c r="EO54" s="33"/>
      <c r="EP54" s="33"/>
      <c r="EQ54" s="33"/>
      <c r="ER54" s="33"/>
      <c r="ES54" s="33"/>
      <c r="ET54" s="33"/>
      <c r="EU54" s="33"/>
      <c r="EV54" s="33"/>
      <c r="EW54" s="33"/>
      <c r="EX54" s="33"/>
      <c r="EY54" s="33"/>
      <c r="EZ54" s="33"/>
      <c r="FA54" s="33"/>
      <c r="FB54" s="33"/>
      <c r="FC54" s="33"/>
      <c r="FD54" s="33"/>
      <c r="FE54" s="33"/>
      <c r="FF54" s="33"/>
    </row>
    <row r="55" spans="1:162" s="138" customFormat="1" x14ac:dyDescent="0.2">
      <c r="A55" s="473" t="s">
        <v>178</v>
      </c>
      <c r="B55" s="451" t="s">
        <v>272</v>
      </c>
      <c r="C55" s="453">
        <v>23</v>
      </c>
      <c r="D55" s="142">
        <v>60</v>
      </c>
      <c r="E55" s="123" t="s">
        <v>271</v>
      </c>
      <c r="F55" s="123" t="s">
        <v>401</v>
      </c>
      <c r="G55" s="234">
        <v>21</v>
      </c>
      <c r="H55" s="316">
        <v>236</v>
      </c>
      <c r="I55" s="124">
        <f>(('X. táblázat'!F55+'X. táblázat'!E55)*2842.013)/1000</f>
        <v>5456.6649600000001</v>
      </c>
      <c r="J55" s="309">
        <f>'X. táblázat'!G55*252.387/1000</f>
        <v>1943.3798999999999</v>
      </c>
      <c r="K55" s="136">
        <f t="shared" si="3"/>
        <v>32.389665000000001</v>
      </c>
      <c r="L55" s="137">
        <f t="shared" si="4"/>
        <v>90.944416000000004</v>
      </c>
      <c r="M55" s="205"/>
      <c r="N55" s="37">
        <v>60</v>
      </c>
      <c r="O55" s="37">
        <v>0</v>
      </c>
      <c r="P55" s="224">
        <f t="shared" si="2"/>
        <v>60</v>
      </c>
      <c r="Q55" s="33"/>
      <c r="R55" s="33"/>
      <c r="S55" s="33"/>
      <c r="T55" s="33"/>
      <c r="U55" s="33"/>
      <c r="V55" s="33"/>
      <c r="W55" s="33"/>
      <c r="X55" s="33"/>
      <c r="Y55" s="33"/>
      <c r="Z55" s="33"/>
      <c r="AA55" s="33"/>
      <c r="AB55" s="33"/>
      <c r="AC55" s="33"/>
      <c r="AD55" s="33"/>
      <c r="AE55" s="33"/>
      <c r="AF55" s="33"/>
      <c r="AG55" s="33"/>
      <c r="AH55" s="33"/>
      <c r="AI55" s="33"/>
      <c r="AJ55" s="33"/>
      <c r="AK55" s="33"/>
      <c r="AL55" s="33"/>
      <c r="AM55" s="33"/>
      <c r="AN55" s="33"/>
      <c r="AO55" s="33"/>
      <c r="AP55" s="33"/>
      <c r="AQ55" s="33"/>
      <c r="AR55" s="33"/>
      <c r="AS55" s="33"/>
      <c r="AT55" s="33"/>
      <c r="AU55" s="33"/>
      <c r="AV55" s="33"/>
      <c r="AW55" s="33"/>
      <c r="AX55" s="33"/>
      <c r="AY55" s="33"/>
      <c r="AZ55" s="33"/>
      <c r="BA55" s="33"/>
      <c r="BB55" s="33"/>
      <c r="BC55" s="33"/>
      <c r="BD55" s="33"/>
      <c r="BE55" s="33"/>
      <c r="BF55" s="33"/>
      <c r="BG55" s="33"/>
      <c r="BH55" s="33"/>
      <c r="BI55" s="33"/>
      <c r="BJ55" s="33"/>
      <c r="BK55" s="33"/>
      <c r="BL55" s="33"/>
      <c r="BM55" s="33"/>
      <c r="BN55" s="33"/>
      <c r="BO55" s="33"/>
      <c r="BP55" s="33"/>
      <c r="BQ55" s="33"/>
      <c r="BR55" s="33"/>
      <c r="BS55" s="33"/>
      <c r="BT55" s="33"/>
      <c r="BU55" s="33"/>
      <c r="BV55" s="33"/>
      <c r="BW55" s="33"/>
      <c r="BX55" s="33"/>
      <c r="BY55" s="33"/>
      <c r="BZ55" s="33"/>
      <c r="CA55" s="33"/>
      <c r="CB55" s="33"/>
      <c r="CC55" s="33"/>
      <c r="CD55" s="33"/>
      <c r="CE55" s="33"/>
      <c r="CF55" s="33"/>
      <c r="CG55" s="33"/>
      <c r="CH55" s="33"/>
      <c r="CI55" s="33"/>
      <c r="CJ55" s="33"/>
      <c r="CK55" s="33"/>
      <c r="CL55" s="33"/>
      <c r="CM55" s="33"/>
      <c r="CN55" s="33"/>
      <c r="CO55" s="33"/>
      <c r="CP55" s="33"/>
      <c r="CQ55" s="33"/>
      <c r="CR55" s="33"/>
      <c r="CS55" s="33"/>
      <c r="CT55" s="33"/>
      <c r="CU55" s="33"/>
      <c r="CV55" s="33"/>
      <c r="CW55" s="33"/>
      <c r="CX55" s="33"/>
      <c r="CY55" s="33"/>
      <c r="CZ55" s="33"/>
      <c r="DA55" s="33"/>
      <c r="DB55" s="33"/>
      <c r="DC55" s="33"/>
      <c r="DD55" s="33"/>
      <c r="DE55" s="33"/>
      <c r="DF55" s="33"/>
      <c r="DG55" s="33"/>
      <c r="DH55" s="33"/>
      <c r="DI55" s="33"/>
      <c r="DJ55" s="33"/>
      <c r="DK55" s="33"/>
      <c r="DL55" s="33"/>
      <c r="DM55" s="33"/>
      <c r="DN55" s="33"/>
      <c r="DO55" s="33"/>
      <c r="DP55" s="33"/>
      <c r="DQ55" s="33"/>
      <c r="DR55" s="33"/>
      <c r="DS55" s="33"/>
      <c r="DT55" s="33"/>
      <c r="DU55" s="33"/>
      <c r="DV55" s="33"/>
      <c r="DW55" s="33"/>
      <c r="DX55" s="33"/>
      <c r="DY55" s="33"/>
      <c r="DZ55" s="33"/>
      <c r="EA55" s="33"/>
      <c r="EB55" s="33"/>
      <c r="EC55" s="33"/>
      <c r="ED55" s="33"/>
      <c r="EE55" s="33"/>
      <c r="EF55" s="33"/>
      <c r="EG55" s="33"/>
      <c r="EH55" s="33"/>
      <c r="EI55" s="33"/>
      <c r="EJ55" s="33"/>
      <c r="EK55" s="33"/>
      <c r="EL55" s="33"/>
      <c r="EM55" s="33"/>
      <c r="EN55" s="33"/>
      <c r="EO55" s="33"/>
      <c r="EP55" s="33"/>
      <c r="EQ55" s="33"/>
      <c r="ER55" s="33"/>
      <c r="ES55" s="33"/>
      <c r="ET55" s="33"/>
      <c r="EU55" s="33"/>
      <c r="EV55" s="33"/>
      <c r="EW55" s="33"/>
      <c r="EX55" s="33"/>
      <c r="EY55" s="33"/>
      <c r="EZ55" s="33"/>
      <c r="FA55" s="33"/>
      <c r="FB55" s="33"/>
      <c r="FC55" s="33"/>
      <c r="FD55" s="33"/>
      <c r="FE55" s="33"/>
      <c r="FF55" s="33"/>
    </row>
    <row r="56" spans="1:162" s="134" customFormat="1" ht="13.5" thickBot="1" x14ac:dyDescent="0.25">
      <c r="A56" s="474"/>
      <c r="B56" s="475"/>
      <c r="C56" s="477"/>
      <c r="D56" s="144">
        <v>60</v>
      </c>
      <c r="E56" s="27" t="s">
        <v>272</v>
      </c>
      <c r="F56" s="27" t="s">
        <v>402</v>
      </c>
      <c r="G56" s="233">
        <v>23</v>
      </c>
      <c r="H56" s="220">
        <v>236</v>
      </c>
      <c r="I56" s="28">
        <f>(('X. táblázat'!F56+'X. táblázat'!E56)*2842.013)/1000</f>
        <v>1426.6905260000001</v>
      </c>
      <c r="J56" s="170">
        <f>'X. táblázat'!G56*252.387/1000</f>
        <v>1943.3798999999999</v>
      </c>
      <c r="K56" s="88">
        <f t="shared" si="3"/>
        <v>32.389665000000001</v>
      </c>
      <c r="L56" s="133">
        <f t="shared" si="4"/>
        <v>23.778175433333335</v>
      </c>
      <c r="M56" s="204"/>
      <c r="N56" s="29">
        <v>60</v>
      </c>
      <c r="O56" s="29">
        <v>0</v>
      </c>
      <c r="P56" s="226">
        <f t="shared" si="2"/>
        <v>60</v>
      </c>
      <c r="Q56" s="33"/>
      <c r="R56" s="33"/>
      <c r="S56" s="33"/>
      <c r="T56" s="33"/>
      <c r="U56" s="33"/>
      <c r="V56" s="33"/>
      <c r="W56" s="33"/>
      <c r="X56" s="33"/>
      <c r="Y56" s="33"/>
      <c r="Z56" s="33"/>
      <c r="AA56" s="33"/>
      <c r="AB56" s="33"/>
      <c r="AC56" s="33"/>
      <c r="AD56" s="33"/>
      <c r="AE56" s="33"/>
      <c r="AF56" s="33"/>
      <c r="AG56" s="33"/>
      <c r="AH56" s="33"/>
      <c r="AI56" s="33"/>
      <c r="AJ56" s="33"/>
      <c r="AK56" s="33"/>
      <c r="AL56" s="33"/>
      <c r="AM56" s="33"/>
      <c r="AN56" s="33"/>
      <c r="AO56" s="33"/>
      <c r="AP56" s="33"/>
      <c r="AQ56" s="33"/>
      <c r="AR56" s="33"/>
      <c r="AS56" s="33"/>
      <c r="AT56" s="33"/>
      <c r="AU56" s="33"/>
      <c r="AV56" s="33"/>
      <c r="AW56" s="33"/>
      <c r="AX56" s="33"/>
      <c r="AY56" s="33"/>
      <c r="AZ56" s="33"/>
      <c r="BA56" s="33"/>
      <c r="BB56" s="33"/>
      <c r="BC56" s="33"/>
      <c r="BD56" s="33"/>
      <c r="BE56" s="33"/>
      <c r="BF56" s="33"/>
      <c r="BG56" s="33"/>
      <c r="BH56" s="33"/>
      <c r="BI56" s="33"/>
      <c r="BJ56" s="33"/>
      <c r="BK56" s="33"/>
      <c r="BL56" s="33"/>
      <c r="BM56" s="33"/>
      <c r="BN56" s="33"/>
      <c r="BO56" s="33"/>
      <c r="BP56" s="33"/>
      <c r="BQ56" s="33"/>
      <c r="BR56" s="33"/>
      <c r="BS56" s="33"/>
      <c r="BT56" s="33"/>
      <c r="BU56" s="33"/>
      <c r="BV56" s="33"/>
      <c r="BW56" s="33"/>
      <c r="BX56" s="33"/>
      <c r="BY56" s="33"/>
      <c r="BZ56" s="33"/>
      <c r="CA56" s="33"/>
      <c r="CB56" s="33"/>
      <c r="CC56" s="33"/>
      <c r="CD56" s="33"/>
      <c r="CE56" s="33"/>
      <c r="CF56" s="33"/>
      <c r="CG56" s="33"/>
      <c r="CH56" s="33"/>
      <c r="CI56" s="33"/>
      <c r="CJ56" s="33"/>
      <c r="CK56" s="33"/>
      <c r="CL56" s="33"/>
      <c r="CM56" s="33"/>
      <c r="CN56" s="33"/>
      <c r="CO56" s="33"/>
      <c r="CP56" s="33"/>
      <c r="CQ56" s="33"/>
      <c r="CR56" s="33"/>
      <c r="CS56" s="33"/>
      <c r="CT56" s="33"/>
      <c r="CU56" s="33"/>
      <c r="CV56" s="33"/>
      <c r="CW56" s="33"/>
      <c r="CX56" s="33"/>
      <c r="CY56" s="33"/>
      <c r="CZ56" s="33"/>
      <c r="DA56" s="33"/>
      <c r="DB56" s="33"/>
      <c r="DC56" s="33"/>
      <c r="DD56" s="33"/>
      <c r="DE56" s="33"/>
      <c r="DF56" s="33"/>
      <c r="DG56" s="33"/>
      <c r="DH56" s="33"/>
      <c r="DI56" s="33"/>
      <c r="DJ56" s="33"/>
      <c r="DK56" s="33"/>
      <c r="DL56" s="33"/>
      <c r="DM56" s="33"/>
      <c r="DN56" s="33"/>
      <c r="DO56" s="33"/>
      <c r="DP56" s="33"/>
      <c r="DQ56" s="33"/>
      <c r="DR56" s="33"/>
      <c r="DS56" s="33"/>
      <c r="DT56" s="33"/>
      <c r="DU56" s="33"/>
      <c r="DV56" s="33"/>
      <c r="DW56" s="33"/>
      <c r="DX56" s="33"/>
      <c r="DY56" s="33"/>
      <c r="DZ56" s="33"/>
      <c r="EA56" s="33"/>
      <c r="EB56" s="33"/>
      <c r="EC56" s="33"/>
      <c r="ED56" s="33"/>
      <c r="EE56" s="33"/>
      <c r="EF56" s="33"/>
      <c r="EG56" s="33"/>
      <c r="EH56" s="33"/>
      <c r="EI56" s="33"/>
      <c r="EJ56" s="33"/>
      <c r="EK56" s="33"/>
      <c r="EL56" s="33"/>
      <c r="EM56" s="33"/>
      <c r="EN56" s="33"/>
      <c r="EO56" s="33"/>
      <c r="EP56" s="33"/>
      <c r="EQ56" s="33"/>
      <c r="ER56" s="33"/>
      <c r="ES56" s="33"/>
      <c r="ET56" s="33"/>
      <c r="EU56" s="33"/>
      <c r="EV56" s="33"/>
      <c r="EW56" s="33"/>
      <c r="EX56" s="33"/>
      <c r="EY56" s="33"/>
      <c r="EZ56" s="33"/>
      <c r="FA56" s="33"/>
      <c r="FB56" s="33"/>
      <c r="FC56" s="33"/>
      <c r="FD56" s="33"/>
      <c r="FE56" s="33"/>
      <c r="FF56" s="33"/>
    </row>
    <row r="57" spans="1:162" s="138" customFormat="1" x14ac:dyDescent="0.2">
      <c r="A57" s="479" t="s">
        <v>179</v>
      </c>
      <c r="B57" s="458" t="s">
        <v>273</v>
      </c>
      <c r="C57" s="460">
        <v>21</v>
      </c>
      <c r="D57" s="142">
        <v>90</v>
      </c>
      <c r="E57" s="123" t="s">
        <v>273</v>
      </c>
      <c r="F57" s="123" t="s">
        <v>403</v>
      </c>
      <c r="G57" s="234">
        <v>23</v>
      </c>
      <c r="H57" s="316">
        <v>236</v>
      </c>
      <c r="I57" s="124">
        <f>(('X. táblázat'!F57+'X. táblázat'!E57)*2842.013)/1000</f>
        <v>10833.753556</v>
      </c>
      <c r="J57" s="130">
        <f>'X. táblázat'!G57*252.387/1000</f>
        <v>2993.3098199999999</v>
      </c>
      <c r="K57" s="136">
        <f t="shared" si="3"/>
        <v>33.258997999999998</v>
      </c>
      <c r="L57" s="137">
        <f t="shared" si="4"/>
        <v>120.37503951111111</v>
      </c>
      <c r="M57" s="205"/>
      <c r="N57" s="37">
        <v>90</v>
      </c>
      <c r="O57" s="37">
        <v>0</v>
      </c>
      <c r="P57" s="224">
        <f t="shared" si="2"/>
        <v>90</v>
      </c>
      <c r="Q57" s="33"/>
      <c r="R57" s="33"/>
      <c r="S57" s="33"/>
      <c r="T57" s="33"/>
      <c r="U57" s="33"/>
      <c r="V57" s="33"/>
      <c r="W57" s="33"/>
      <c r="X57" s="33"/>
      <c r="Y57" s="33"/>
      <c r="Z57" s="33"/>
      <c r="AA57" s="33"/>
      <c r="AB57" s="33"/>
      <c r="AC57" s="33"/>
      <c r="AD57" s="33"/>
      <c r="AE57" s="33"/>
      <c r="AF57" s="33"/>
      <c r="AG57" s="33"/>
      <c r="AH57" s="33"/>
      <c r="AI57" s="33"/>
      <c r="AJ57" s="33"/>
      <c r="AK57" s="33"/>
      <c r="AL57" s="33"/>
      <c r="AM57" s="33"/>
      <c r="AN57" s="33"/>
      <c r="AO57" s="33"/>
      <c r="AP57" s="33"/>
      <c r="AQ57" s="33"/>
      <c r="AR57" s="33"/>
      <c r="AS57" s="33"/>
      <c r="AT57" s="33"/>
      <c r="AU57" s="33"/>
      <c r="AV57" s="33"/>
      <c r="AW57" s="33"/>
      <c r="AX57" s="33"/>
      <c r="AY57" s="33"/>
      <c r="AZ57" s="33"/>
      <c r="BA57" s="33"/>
      <c r="BB57" s="33"/>
      <c r="BC57" s="33"/>
      <c r="BD57" s="33"/>
      <c r="BE57" s="33"/>
      <c r="BF57" s="33"/>
      <c r="BG57" s="33"/>
      <c r="BH57" s="33"/>
      <c r="BI57" s="33"/>
      <c r="BJ57" s="33"/>
      <c r="BK57" s="33"/>
      <c r="BL57" s="33"/>
      <c r="BM57" s="33"/>
      <c r="BN57" s="33"/>
      <c r="BO57" s="33"/>
      <c r="BP57" s="33"/>
      <c r="BQ57" s="33"/>
      <c r="BR57" s="33"/>
      <c r="BS57" s="33"/>
      <c r="BT57" s="33"/>
      <c r="BU57" s="33"/>
      <c r="BV57" s="33"/>
      <c r="BW57" s="33"/>
      <c r="BX57" s="33"/>
      <c r="BY57" s="33"/>
      <c r="BZ57" s="33"/>
      <c r="CA57" s="33"/>
      <c r="CB57" s="33"/>
      <c r="CC57" s="33"/>
      <c r="CD57" s="33"/>
      <c r="CE57" s="33"/>
      <c r="CF57" s="33"/>
      <c r="CG57" s="33"/>
      <c r="CH57" s="33"/>
      <c r="CI57" s="33"/>
      <c r="CJ57" s="33"/>
      <c r="CK57" s="33"/>
      <c r="CL57" s="33"/>
      <c r="CM57" s="33"/>
      <c r="CN57" s="33"/>
      <c r="CO57" s="33"/>
      <c r="CP57" s="33"/>
      <c r="CQ57" s="33"/>
      <c r="CR57" s="33"/>
      <c r="CS57" s="33"/>
      <c r="CT57" s="33"/>
      <c r="CU57" s="33"/>
      <c r="CV57" s="33"/>
      <c r="CW57" s="33"/>
      <c r="CX57" s="33"/>
      <c r="CY57" s="33"/>
      <c r="CZ57" s="33"/>
      <c r="DA57" s="33"/>
      <c r="DB57" s="33"/>
      <c r="DC57" s="33"/>
      <c r="DD57" s="33"/>
      <c r="DE57" s="33"/>
      <c r="DF57" s="33"/>
      <c r="DG57" s="33"/>
      <c r="DH57" s="33"/>
      <c r="DI57" s="33"/>
      <c r="DJ57" s="33"/>
      <c r="DK57" s="33"/>
      <c r="DL57" s="33"/>
      <c r="DM57" s="33"/>
      <c r="DN57" s="33"/>
      <c r="DO57" s="33"/>
      <c r="DP57" s="33"/>
      <c r="DQ57" s="33"/>
      <c r="DR57" s="33"/>
      <c r="DS57" s="33"/>
      <c r="DT57" s="33"/>
      <c r="DU57" s="33"/>
      <c r="DV57" s="33"/>
      <c r="DW57" s="33"/>
      <c r="DX57" s="33"/>
      <c r="DY57" s="33"/>
      <c r="DZ57" s="33"/>
      <c r="EA57" s="33"/>
      <c r="EB57" s="33"/>
      <c r="EC57" s="33"/>
      <c r="ED57" s="33"/>
      <c r="EE57" s="33"/>
      <c r="EF57" s="33"/>
      <c r="EG57" s="33"/>
      <c r="EH57" s="33"/>
      <c r="EI57" s="33"/>
      <c r="EJ57" s="33"/>
      <c r="EK57" s="33"/>
      <c r="EL57" s="33"/>
      <c r="EM57" s="33"/>
      <c r="EN57" s="33"/>
      <c r="EO57" s="33"/>
      <c r="EP57" s="33"/>
      <c r="EQ57" s="33"/>
      <c r="ER57" s="33"/>
      <c r="ES57" s="33"/>
      <c r="ET57" s="33"/>
      <c r="EU57" s="33"/>
      <c r="EV57" s="33"/>
      <c r="EW57" s="33"/>
      <c r="EX57" s="33"/>
      <c r="EY57" s="33"/>
      <c r="EZ57" s="33"/>
      <c r="FA57" s="33"/>
      <c r="FB57" s="33"/>
      <c r="FC57" s="33"/>
      <c r="FD57" s="33"/>
      <c r="FE57" s="33"/>
      <c r="FF57" s="33"/>
    </row>
    <row r="58" spans="1:162" s="134" customFormat="1" ht="13.5" thickBot="1" x14ac:dyDescent="0.25">
      <c r="A58" s="480"/>
      <c r="B58" s="459"/>
      <c r="C58" s="461"/>
      <c r="D58" s="141">
        <v>30</v>
      </c>
      <c r="E58" s="27" t="s">
        <v>281</v>
      </c>
      <c r="F58" s="27" t="s">
        <v>404</v>
      </c>
      <c r="G58" s="233">
        <v>22</v>
      </c>
      <c r="H58" s="220">
        <v>236</v>
      </c>
      <c r="I58" s="28">
        <f>(('X. táblázat'!F58+'X. táblázat'!E58)*2842.013)/1000</f>
        <v>1639.8415009999999</v>
      </c>
      <c r="J58" s="28">
        <f>'X. táblázat'!G58*252.387/1000</f>
        <v>918.68868000000009</v>
      </c>
      <c r="K58" s="88">
        <f t="shared" si="3"/>
        <v>30.622956000000002</v>
      </c>
      <c r="L58" s="133">
        <f t="shared" si="4"/>
        <v>54.661383366666662</v>
      </c>
      <c r="M58" s="204"/>
      <c r="N58" s="29">
        <v>30</v>
      </c>
      <c r="O58" s="29">
        <v>0</v>
      </c>
      <c r="P58" s="226">
        <f t="shared" si="2"/>
        <v>30</v>
      </c>
      <c r="Q58" s="33"/>
      <c r="R58" s="33"/>
      <c r="S58" s="33"/>
      <c r="T58" s="33"/>
      <c r="U58" s="33"/>
      <c r="V58" s="33"/>
      <c r="W58" s="33"/>
      <c r="X58" s="33"/>
      <c r="Y58" s="33"/>
      <c r="Z58" s="33"/>
      <c r="AA58" s="33"/>
      <c r="AB58" s="33"/>
      <c r="AC58" s="33"/>
      <c r="AD58" s="33"/>
      <c r="AE58" s="33"/>
      <c r="AF58" s="33"/>
      <c r="AG58" s="33"/>
      <c r="AH58" s="33"/>
      <c r="AI58" s="33"/>
      <c r="AJ58" s="33"/>
      <c r="AK58" s="33"/>
      <c r="AL58" s="33"/>
      <c r="AM58" s="33"/>
      <c r="AN58" s="33"/>
      <c r="AO58" s="33"/>
      <c r="AP58" s="33"/>
      <c r="AQ58" s="33"/>
      <c r="AR58" s="33"/>
      <c r="AS58" s="33"/>
      <c r="AT58" s="33"/>
      <c r="AU58" s="33"/>
      <c r="AV58" s="33"/>
      <c r="AW58" s="33"/>
      <c r="AX58" s="33"/>
      <c r="AY58" s="33"/>
      <c r="AZ58" s="33"/>
      <c r="BA58" s="33"/>
      <c r="BB58" s="33"/>
      <c r="BC58" s="33"/>
      <c r="BD58" s="33"/>
      <c r="BE58" s="33"/>
      <c r="BF58" s="33"/>
      <c r="BG58" s="33"/>
      <c r="BH58" s="33"/>
      <c r="BI58" s="33"/>
      <c r="BJ58" s="33"/>
      <c r="BK58" s="33"/>
      <c r="BL58" s="33"/>
      <c r="BM58" s="33"/>
      <c r="BN58" s="33"/>
      <c r="BO58" s="33"/>
      <c r="BP58" s="33"/>
      <c r="BQ58" s="33"/>
      <c r="BR58" s="33"/>
      <c r="BS58" s="33"/>
      <c r="BT58" s="33"/>
      <c r="BU58" s="33"/>
      <c r="BV58" s="33"/>
      <c r="BW58" s="33"/>
      <c r="BX58" s="33"/>
      <c r="BY58" s="33"/>
      <c r="BZ58" s="33"/>
      <c r="CA58" s="33"/>
      <c r="CB58" s="33"/>
      <c r="CC58" s="33"/>
      <c r="CD58" s="33"/>
      <c r="CE58" s="33"/>
      <c r="CF58" s="33"/>
      <c r="CG58" s="33"/>
      <c r="CH58" s="33"/>
      <c r="CI58" s="33"/>
      <c r="CJ58" s="33"/>
      <c r="CK58" s="33"/>
      <c r="CL58" s="33"/>
      <c r="CM58" s="33"/>
      <c r="CN58" s="33"/>
      <c r="CO58" s="33"/>
      <c r="CP58" s="33"/>
      <c r="CQ58" s="33"/>
      <c r="CR58" s="33"/>
      <c r="CS58" s="33"/>
      <c r="CT58" s="33"/>
      <c r="CU58" s="33"/>
      <c r="CV58" s="33"/>
      <c r="CW58" s="33"/>
      <c r="CX58" s="33"/>
      <c r="CY58" s="33"/>
      <c r="CZ58" s="33"/>
      <c r="DA58" s="33"/>
      <c r="DB58" s="33"/>
      <c r="DC58" s="33"/>
      <c r="DD58" s="33"/>
      <c r="DE58" s="33"/>
      <c r="DF58" s="33"/>
      <c r="DG58" s="33"/>
      <c r="DH58" s="33"/>
      <c r="DI58" s="33"/>
      <c r="DJ58" s="33"/>
      <c r="DK58" s="33"/>
      <c r="DL58" s="33"/>
      <c r="DM58" s="33"/>
      <c r="DN58" s="33"/>
      <c r="DO58" s="33"/>
      <c r="DP58" s="33"/>
      <c r="DQ58" s="33"/>
      <c r="DR58" s="33"/>
      <c r="DS58" s="33"/>
      <c r="DT58" s="33"/>
      <c r="DU58" s="33"/>
      <c r="DV58" s="33"/>
      <c r="DW58" s="33"/>
      <c r="DX58" s="33"/>
      <c r="DY58" s="33"/>
      <c r="DZ58" s="33"/>
      <c r="EA58" s="33"/>
      <c r="EB58" s="33"/>
      <c r="EC58" s="33"/>
      <c r="ED58" s="33"/>
      <c r="EE58" s="33"/>
      <c r="EF58" s="33"/>
      <c r="EG58" s="33"/>
      <c r="EH58" s="33"/>
      <c r="EI58" s="33"/>
      <c r="EJ58" s="33"/>
      <c r="EK58" s="33"/>
      <c r="EL58" s="33"/>
      <c r="EM58" s="33"/>
      <c r="EN58" s="33"/>
      <c r="EO58" s="33"/>
      <c r="EP58" s="33"/>
      <c r="EQ58" s="33"/>
      <c r="ER58" s="33"/>
      <c r="ES58" s="33"/>
      <c r="ET58" s="33"/>
      <c r="EU58" s="33"/>
      <c r="EV58" s="33"/>
      <c r="EW58" s="33"/>
      <c r="EX58" s="33"/>
      <c r="EY58" s="33"/>
      <c r="EZ58" s="33"/>
      <c r="FA58" s="33"/>
      <c r="FB58" s="33"/>
      <c r="FC58" s="33"/>
      <c r="FD58" s="33"/>
      <c r="FE58" s="33"/>
      <c r="FF58" s="33"/>
    </row>
    <row r="59" spans="1:162" s="138" customFormat="1" x14ac:dyDescent="0.2">
      <c r="A59" s="473" t="s">
        <v>136</v>
      </c>
      <c r="B59" s="451" t="s">
        <v>274</v>
      </c>
      <c r="C59" s="453">
        <v>23</v>
      </c>
      <c r="D59" s="142">
        <v>55</v>
      </c>
      <c r="E59" s="123" t="s">
        <v>274</v>
      </c>
      <c r="F59" s="123" t="s">
        <v>405</v>
      </c>
      <c r="G59" s="234">
        <v>21</v>
      </c>
      <c r="H59" s="316">
        <v>236</v>
      </c>
      <c r="I59" s="124">
        <f>(('X. táblázat'!F59+'X. táblázat'!E59)*2842.013)/1000</f>
        <v>8221.9436089999999</v>
      </c>
      <c r="J59" s="309">
        <f>'X. táblázat'!G59*252.387/1000</f>
        <v>1926.217584</v>
      </c>
      <c r="K59" s="136">
        <f t="shared" si="3"/>
        <v>35.022137890909093</v>
      </c>
      <c r="L59" s="137">
        <f t="shared" si="4"/>
        <v>149.4898838</v>
      </c>
      <c r="M59" s="192"/>
      <c r="N59" s="37">
        <v>55</v>
      </c>
      <c r="O59" s="37">
        <v>0</v>
      </c>
      <c r="P59" s="224">
        <f t="shared" si="2"/>
        <v>55</v>
      </c>
      <c r="Q59" s="33"/>
      <c r="R59" s="33"/>
      <c r="S59" s="33"/>
      <c r="T59" s="33"/>
      <c r="U59" s="33"/>
      <c r="V59" s="33"/>
      <c r="W59" s="33"/>
      <c r="X59" s="33"/>
      <c r="Y59" s="33"/>
      <c r="Z59" s="33"/>
      <c r="AA59" s="33"/>
      <c r="AB59" s="33"/>
      <c r="AC59" s="33"/>
      <c r="AD59" s="33"/>
      <c r="AE59" s="33"/>
      <c r="AF59" s="33"/>
      <c r="AG59" s="33"/>
      <c r="AH59" s="33"/>
      <c r="AI59" s="33"/>
      <c r="AJ59" s="33"/>
      <c r="AK59" s="33"/>
      <c r="AL59" s="33"/>
      <c r="AM59" s="33"/>
      <c r="AN59" s="33"/>
      <c r="AO59" s="33"/>
      <c r="AP59" s="33"/>
      <c r="AQ59" s="33"/>
      <c r="AR59" s="33"/>
      <c r="AS59" s="33"/>
      <c r="AT59" s="33"/>
      <c r="AU59" s="33"/>
      <c r="AV59" s="33"/>
      <c r="AW59" s="33"/>
      <c r="AX59" s="33"/>
      <c r="AY59" s="33"/>
      <c r="AZ59" s="33"/>
      <c r="BA59" s="33"/>
      <c r="BB59" s="33"/>
      <c r="BC59" s="33"/>
      <c r="BD59" s="33"/>
      <c r="BE59" s="33"/>
      <c r="BF59" s="33"/>
      <c r="BG59" s="33"/>
      <c r="BH59" s="33"/>
      <c r="BI59" s="33"/>
      <c r="BJ59" s="33"/>
      <c r="BK59" s="33"/>
      <c r="BL59" s="33"/>
      <c r="BM59" s="33"/>
      <c r="BN59" s="33"/>
      <c r="BO59" s="33"/>
      <c r="BP59" s="33"/>
      <c r="BQ59" s="33"/>
      <c r="BR59" s="33"/>
      <c r="BS59" s="33"/>
      <c r="BT59" s="33"/>
      <c r="BU59" s="33"/>
      <c r="BV59" s="33"/>
      <c r="BW59" s="33"/>
      <c r="BX59" s="33"/>
      <c r="BY59" s="33"/>
      <c r="BZ59" s="33"/>
      <c r="CA59" s="33"/>
      <c r="CB59" s="33"/>
      <c r="CC59" s="33"/>
      <c r="CD59" s="33"/>
      <c r="CE59" s="33"/>
      <c r="CF59" s="33"/>
      <c r="CG59" s="33"/>
      <c r="CH59" s="33"/>
      <c r="CI59" s="33"/>
      <c r="CJ59" s="33"/>
      <c r="CK59" s="33"/>
      <c r="CL59" s="33"/>
      <c r="CM59" s="33"/>
      <c r="CN59" s="33"/>
      <c r="CO59" s="33"/>
      <c r="CP59" s="33"/>
      <c r="CQ59" s="33"/>
      <c r="CR59" s="33"/>
      <c r="CS59" s="33"/>
      <c r="CT59" s="33"/>
      <c r="CU59" s="33"/>
      <c r="CV59" s="33"/>
      <c r="CW59" s="33"/>
      <c r="CX59" s="33"/>
      <c r="CY59" s="33"/>
      <c r="CZ59" s="33"/>
      <c r="DA59" s="33"/>
      <c r="DB59" s="33"/>
      <c r="DC59" s="33"/>
      <c r="DD59" s="33"/>
      <c r="DE59" s="33"/>
      <c r="DF59" s="33"/>
      <c r="DG59" s="33"/>
      <c r="DH59" s="33"/>
      <c r="DI59" s="33"/>
      <c r="DJ59" s="33"/>
      <c r="DK59" s="33"/>
      <c r="DL59" s="33"/>
      <c r="DM59" s="33"/>
      <c r="DN59" s="33"/>
      <c r="DO59" s="33"/>
      <c r="DP59" s="33"/>
      <c r="DQ59" s="33"/>
      <c r="DR59" s="33"/>
      <c r="DS59" s="33"/>
      <c r="DT59" s="33"/>
      <c r="DU59" s="33"/>
      <c r="DV59" s="33"/>
      <c r="DW59" s="33"/>
      <c r="DX59" s="33"/>
      <c r="DY59" s="33"/>
      <c r="DZ59" s="33"/>
      <c r="EA59" s="33"/>
      <c r="EB59" s="33"/>
      <c r="EC59" s="33"/>
      <c r="ED59" s="33"/>
      <c r="EE59" s="33"/>
      <c r="EF59" s="33"/>
      <c r="EG59" s="33"/>
      <c r="EH59" s="33"/>
      <c r="EI59" s="33"/>
      <c r="EJ59" s="33"/>
      <c r="EK59" s="33"/>
      <c r="EL59" s="33"/>
      <c r="EM59" s="33"/>
      <c r="EN59" s="33"/>
      <c r="EO59" s="33"/>
      <c r="EP59" s="33"/>
      <c r="EQ59" s="33"/>
      <c r="ER59" s="33"/>
      <c r="ES59" s="33"/>
      <c r="ET59" s="33"/>
      <c r="EU59" s="33"/>
      <c r="EV59" s="33"/>
      <c r="EW59" s="33"/>
      <c r="EX59" s="33"/>
      <c r="EY59" s="33"/>
      <c r="EZ59" s="33"/>
      <c r="FA59" s="33"/>
      <c r="FB59" s="33"/>
      <c r="FC59" s="33"/>
      <c r="FD59" s="33"/>
      <c r="FE59" s="33"/>
      <c r="FF59" s="33"/>
    </row>
    <row r="60" spans="1:162" s="33" customFormat="1" x14ac:dyDescent="0.2">
      <c r="A60" s="420"/>
      <c r="B60" s="422"/>
      <c r="C60" s="454"/>
      <c r="D60" s="128">
        <v>55</v>
      </c>
      <c r="E60" s="21" t="s">
        <v>275</v>
      </c>
      <c r="F60" s="21" t="s">
        <v>406</v>
      </c>
      <c r="G60" s="232">
        <v>21</v>
      </c>
      <c r="H60" s="194">
        <v>236</v>
      </c>
      <c r="I60" s="22">
        <f>(('X. táblázat'!F60+'X. táblázat'!E60)*2842.013)/1000</f>
        <v>2071.8274769999998</v>
      </c>
      <c r="J60" s="22">
        <f>'X. táblázat'!G60*252.387/1000</f>
        <v>1926.217584</v>
      </c>
      <c r="K60" s="83">
        <f t="shared" si="3"/>
        <v>35.022137890909093</v>
      </c>
      <c r="L60" s="38">
        <f t="shared" si="4"/>
        <v>37.669590490909087</v>
      </c>
      <c r="M60" s="199"/>
      <c r="N60" s="26">
        <v>55</v>
      </c>
      <c r="O60" s="26">
        <v>0</v>
      </c>
      <c r="P60" s="225">
        <f t="shared" si="2"/>
        <v>55</v>
      </c>
    </row>
    <row r="61" spans="1:162" s="134" customFormat="1" ht="13.5" thickBot="1" x14ac:dyDescent="0.25">
      <c r="A61" s="474"/>
      <c r="B61" s="475"/>
      <c r="C61" s="477"/>
      <c r="D61" s="141">
        <v>60</v>
      </c>
      <c r="E61" s="27" t="s">
        <v>277</v>
      </c>
      <c r="F61" s="27" t="s">
        <v>407</v>
      </c>
      <c r="G61" s="233">
        <v>23</v>
      </c>
      <c r="H61" s="370">
        <v>236</v>
      </c>
      <c r="I61" s="165">
        <f>(('X. táblázat'!F61+'X. táblázat'!E61)*2842.013)/1000</f>
        <v>2623.177999</v>
      </c>
      <c r="J61" s="170">
        <f>'X. táblázat'!G61*252.387/1000</f>
        <v>1955.9992500000001</v>
      </c>
      <c r="K61" s="88">
        <f t="shared" si="3"/>
        <v>32.599987500000005</v>
      </c>
      <c r="L61" s="133">
        <f t="shared" si="4"/>
        <v>43.719633316666666</v>
      </c>
      <c r="M61" s="200"/>
      <c r="N61" s="29">
        <v>60</v>
      </c>
      <c r="O61" s="29">
        <v>0</v>
      </c>
      <c r="P61" s="226">
        <f t="shared" si="2"/>
        <v>60</v>
      </c>
      <c r="Q61" s="33"/>
      <c r="R61" s="3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33"/>
      <c r="AL61" s="33"/>
      <c r="AM61" s="33"/>
      <c r="AN61" s="33"/>
      <c r="AO61" s="33"/>
      <c r="AP61" s="33"/>
      <c r="AQ61" s="33"/>
      <c r="AR61" s="33"/>
      <c r="AS61" s="33"/>
      <c r="AT61" s="33"/>
      <c r="AU61" s="33"/>
      <c r="AV61" s="33"/>
      <c r="AW61" s="33"/>
      <c r="AX61" s="33"/>
      <c r="AY61" s="33"/>
      <c r="AZ61" s="33"/>
      <c r="BA61" s="33"/>
      <c r="BB61" s="33"/>
      <c r="BC61" s="33"/>
      <c r="BD61" s="33"/>
      <c r="BE61" s="33"/>
      <c r="BF61" s="33"/>
      <c r="BG61" s="33"/>
      <c r="BH61" s="33"/>
      <c r="BI61" s="33"/>
      <c r="BJ61" s="33"/>
      <c r="BK61" s="33"/>
      <c r="BL61" s="33"/>
      <c r="BM61" s="33"/>
      <c r="BN61" s="33"/>
      <c r="BO61" s="33"/>
      <c r="BP61" s="33"/>
      <c r="BQ61" s="33"/>
      <c r="BR61" s="33"/>
      <c r="BS61" s="33"/>
      <c r="BT61" s="33"/>
      <c r="BU61" s="33"/>
      <c r="BV61" s="33"/>
      <c r="BW61" s="33"/>
      <c r="BX61" s="33"/>
      <c r="BY61" s="33"/>
      <c r="BZ61" s="33"/>
      <c r="CA61" s="33"/>
      <c r="CB61" s="33"/>
      <c r="CC61" s="33"/>
      <c r="CD61" s="33"/>
      <c r="CE61" s="33"/>
      <c r="CF61" s="33"/>
      <c r="CG61" s="33"/>
      <c r="CH61" s="33"/>
      <c r="CI61" s="33"/>
      <c r="CJ61" s="33"/>
      <c r="CK61" s="33"/>
      <c r="CL61" s="33"/>
      <c r="CM61" s="33"/>
      <c r="CN61" s="33"/>
      <c r="CO61" s="33"/>
      <c r="CP61" s="33"/>
      <c r="CQ61" s="33"/>
      <c r="CR61" s="33"/>
      <c r="CS61" s="33"/>
      <c r="CT61" s="33"/>
      <c r="CU61" s="33"/>
      <c r="CV61" s="33"/>
      <c r="CW61" s="33"/>
      <c r="CX61" s="33"/>
      <c r="CY61" s="33"/>
      <c r="CZ61" s="33"/>
      <c r="DA61" s="33"/>
      <c r="DB61" s="33"/>
      <c r="DC61" s="33"/>
      <c r="DD61" s="33"/>
      <c r="DE61" s="33"/>
      <c r="DF61" s="33"/>
      <c r="DG61" s="33"/>
      <c r="DH61" s="33"/>
      <c r="DI61" s="33"/>
      <c r="DJ61" s="33"/>
      <c r="DK61" s="33"/>
      <c r="DL61" s="33"/>
      <c r="DM61" s="33"/>
      <c r="DN61" s="33"/>
      <c r="DO61" s="33"/>
      <c r="DP61" s="33"/>
      <c r="DQ61" s="33"/>
      <c r="DR61" s="33"/>
      <c r="DS61" s="33"/>
      <c r="DT61" s="33"/>
      <c r="DU61" s="33"/>
      <c r="DV61" s="33"/>
      <c r="DW61" s="33"/>
      <c r="DX61" s="33"/>
      <c r="DY61" s="33"/>
      <c r="DZ61" s="33"/>
      <c r="EA61" s="33"/>
      <c r="EB61" s="33"/>
      <c r="EC61" s="33"/>
      <c r="ED61" s="33"/>
      <c r="EE61" s="33"/>
      <c r="EF61" s="33"/>
      <c r="EG61" s="33"/>
      <c r="EH61" s="33"/>
      <c r="EI61" s="33"/>
      <c r="EJ61" s="33"/>
      <c r="EK61" s="33"/>
      <c r="EL61" s="33"/>
      <c r="EM61" s="33"/>
      <c r="EN61" s="33"/>
      <c r="EO61" s="33"/>
      <c r="EP61" s="33"/>
      <c r="EQ61" s="33"/>
      <c r="ER61" s="33"/>
      <c r="ES61" s="33"/>
      <c r="ET61" s="33"/>
      <c r="EU61" s="33"/>
      <c r="EV61" s="33"/>
      <c r="EW61" s="33"/>
      <c r="EX61" s="33"/>
      <c r="EY61" s="33"/>
      <c r="EZ61" s="33"/>
      <c r="FA61" s="33"/>
      <c r="FB61" s="33"/>
      <c r="FC61" s="33"/>
      <c r="FD61" s="33"/>
      <c r="FE61" s="33"/>
      <c r="FF61" s="33"/>
    </row>
    <row r="62" spans="1:162" s="138" customFormat="1" x14ac:dyDescent="0.2">
      <c r="A62" s="473" t="s">
        <v>137</v>
      </c>
      <c r="B62" s="451" t="s">
        <v>276</v>
      </c>
      <c r="C62" s="453">
        <v>22</v>
      </c>
      <c r="D62" s="142">
        <v>58</v>
      </c>
      <c r="E62" s="123" t="s">
        <v>276</v>
      </c>
      <c r="F62" s="123" t="s">
        <v>408</v>
      </c>
      <c r="G62" s="234">
        <v>21</v>
      </c>
      <c r="H62" s="316">
        <v>236</v>
      </c>
      <c r="I62" s="124">
        <f>(('X. táblázat'!F62+'X. táblázat'!E62)*2842.013)/1000</f>
        <v>6528.1038609999996</v>
      </c>
      <c r="J62" s="130">
        <f>'X. táblázat'!G62*252.387/1000</f>
        <v>1900.9788840000001</v>
      </c>
      <c r="K62" s="136">
        <f t="shared" si="3"/>
        <v>32.775497999999999</v>
      </c>
      <c r="L62" s="137">
        <f t="shared" si="4"/>
        <v>112.55351484482757</v>
      </c>
      <c r="M62" s="192"/>
      <c r="N62" s="37">
        <v>58</v>
      </c>
      <c r="O62" s="37">
        <v>0</v>
      </c>
      <c r="P62" s="224">
        <f t="shared" si="2"/>
        <v>58</v>
      </c>
      <c r="Q62" s="33"/>
      <c r="R62" s="33"/>
      <c r="S62" s="33"/>
      <c r="T62" s="33"/>
      <c r="U62" s="33"/>
      <c r="V62" s="33"/>
      <c r="W62" s="33"/>
      <c r="X62" s="33"/>
      <c r="Y62" s="33"/>
      <c r="Z62" s="33"/>
      <c r="AA62" s="33"/>
      <c r="AB62" s="33"/>
      <c r="AC62" s="33"/>
      <c r="AD62" s="33"/>
      <c r="AE62" s="33"/>
      <c r="AF62" s="33"/>
      <c r="AG62" s="33"/>
      <c r="AH62" s="33"/>
      <c r="AI62" s="33"/>
      <c r="AJ62" s="33"/>
      <c r="AK62" s="33"/>
      <c r="AL62" s="33"/>
      <c r="AM62" s="33"/>
      <c r="AN62" s="33"/>
      <c r="AO62" s="33"/>
      <c r="AP62" s="33"/>
      <c r="AQ62" s="33"/>
      <c r="AR62" s="33"/>
      <c r="AS62" s="33"/>
      <c r="AT62" s="33"/>
      <c r="AU62" s="33"/>
      <c r="AV62" s="33"/>
      <c r="AW62" s="33"/>
      <c r="AX62" s="33"/>
      <c r="AY62" s="33"/>
      <c r="AZ62" s="33"/>
      <c r="BA62" s="33"/>
      <c r="BB62" s="33"/>
      <c r="BC62" s="33"/>
      <c r="BD62" s="33"/>
      <c r="BE62" s="33"/>
      <c r="BF62" s="33"/>
      <c r="BG62" s="33"/>
      <c r="BH62" s="33"/>
      <c r="BI62" s="33"/>
      <c r="BJ62" s="33"/>
      <c r="BK62" s="33"/>
      <c r="BL62" s="33"/>
      <c r="BM62" s="33"/>
      <c r="BN62" s="33"/>
      <c r="BO62" s="33"/>
      <c r="BP62" s="33"/>
      <c r="BQ62" s="33"/>
      <c r="BR62" s="33"/>
      <c r="BS62" s="33"/>
      <c r="BT62" s="33"/>
      <c r="BU62" s="33"/>
      <c r="BV62" s="33"/>
      <c r="BW62" s="33"/>
      <c r="BX62" s="33"/>
      <c r="BY62" s="33"/>
      <c r="BZ62" s="33"/>
      <c r="CA62" s="33"/>
      <c r="CB62" s="33"/>
      <c r="CC62" s="33"/>
      <c r="CD62" s="33"/>
      <c r="CE62" s="33"/>
      <c r="CF62" s="33"/>
      <c r="CG62" s="33"/>
      <c r="CH62" s="33"/>
      <c r="CI62" s="33"/>
      <c r="CJ62" s="33"/>
      <c r="CK62" s="33"/>
      <c r="CL62" s="33"/>
      <c r="CM62" s="33"/>
      <c r="CN62" s="33"/>
      <c r="CO62" s="33"/>
      <c r="CP62" s="33"/>
      <c r="CQ62" s="33"/>
      <c r="CR62" s="33"/>
      <c r="CS62" s="33"/>
      <c r="CT62" s="33"/>
      <c r="CU62" s="33"/>
      <c r="CV62" s="33"/>
      <c r="CW62" s="33"/>
      <c r="CX62" s="33"/>
      <c r="CY62" s="33"/>
      <c r="CZ62" s="33"/>
      <c r="DA62" s="33"/>
      <c r="DB62" s="33"/>
      <c r="DC62" s="33"/>
      <c r="DD62" s="33"/>
      <c r="DE62" s="33"/>
      <c r="DF62" s="33"/>
      <c r="DG62" s="33"/>
      <c r="DH62" s="33"/>
      <c r="DI62" s="33"/>
      <c r="DJ62" s="33"/>
      <c r="DK62" s="33"/>
      <c r="DL62" s="33"/>
      <c r="DM62" s="33"/>
      <c r="DN62" s="33"/>
      <c r="DO62" s="33"/>
      <c r="DP62" s="33"/>
      <c r="DQ62" s="33"/>
      <c r="DR62" s="33"/>
      <c r="DS62" s="33"/>
      <c r="DT62" s="33"/>
      <c r="DU62" s="33"/>
      <c r="DV62" s="33"/>
      <c r="DW62" s="33"/>
      <c r="DX62" s="33"/>
      <c r="DY62" s="33"/>
      <c r="DZ62" s="33"/>
      <c r="EA62" s="33"/>
      <c r="EB62" s="33"/>
      <c r="EC62" s="33"/>
      <c r="ED62" s="33"/>
      <c r="EE62" s="33"/>
      <c r="EF62" s="33"/>
      <c r="EG62" s="33"/>
      <c r="EH62" s="33"/>
      <c r="EI62" s="33"/>
      <c r="EJ62" s="33"/>
      <c r="EK62" s="33"/>
      <c r="EL62" s="33"/>
      <c r="EM62" s="33"/>
      <c r="EN62" s="33"/>
      <c r="EO62" s="33"/>
      <c r="EP62" s="33"/>
      <c r="EQ62" s="33"/>
      <c r="ER62" s="33"/>
      <c r="ES62" s="33"/>
      <c r="ET62" s="33"/>
      <c r="EU62" s="33"/>
      <c r="EV62" s="33"/>
      <c r="EW62" s="33"/>
      <c r="EX62" s="33"/>
      <c r="EY62" s="33"/>
      <c r="EZ62" s="33"/>
      <c r="FA62" s="33"/>
      <c r="FB62" s="33"/>
      <c r="FC62" s="33"/>
      <c r="FD62" s="33"/>
      <c r="FE62" s="33"/>
      <c r="FF62" s="33"/>
    </row>
    <row r="63" spans="1:162" s="33" customFormat="1" x14ac:dyDescent="0.2">
      <c r="A63" s="420"/>
      <c r="B63" s="422"/>
      <c r="C63" s="454"/>
      <c r="D63" s="128">
        <v>90</v>
      </c>
      <c r="E63" s="21" t="s">
        <v>278</v>
      </c>
      <c r="F63" s="21" t="s">
        <v>409</v>
      </c>
      <c r="G63" s="232">
        <v>23</v>
      </c>
      <c r="H63" s="194">
        <v>236</v>
      </c>
      <c r="I63" s="22">
        <f>(('X. táblázat'!F63+'X. táblázat'!E63)*2842.013)/1000</f>
        <v>4200.4952139999996</v>
      </c>
      <c r="J63" s="22">
        <f>'X. táblázat'!G63*252.387/1000</f>
        <v>2957.7232530000001</v>
      </c>
      <c r="K63" s="83">
        <f t="shared" si="3"/>
        <v>32.863591700000001</v>
      </c>
      <c r="L63" s="38">
        <f t="shared" si="4"/>
        <v>46.672169044444438</v>
      </c>
      <c r="M63" s="199"/>
      <c r="N63" s="26">
        <v>90</v>
      </c>
      <c r="O63" s="26">
        <v>0</v>
      </c>
      <c r="P63" s="225">
        <f t="shared" si="2"/>
        <v>90</v>
      </c>
    </row>
    <row r="64" spans="1:162" s="134" customFormat="1" ht="13.5" thickBot="1" x14ac:dyDescent="0.25">
      <c r="A64" s="474"/>
      <c r="B64" s="475"/>
      <c r="C64" s="477"/>
      <c r="D64" s="141">
        <v>60</v>
      </c>
      <c r="E64" s="27" t="s">
        <v>279</v>
      </c>
      <c r="F64" s="27" t="s">
        <v>410</v>
      </c>
      <c r="G64" s="233">
        <v>23</v>
      </c>
      <c r="H64" s="370">
        <v>236</v>
      </c>
      <c r="I64" s="165">
        <f>(('X. táblázat'!F64+'X. táblázat'!E64)*2842.013)/1000</f>
        <v>1722.2598780000001</v>
      </c>
      <c r="J64" s="28">
        <f>'X. táblázat'!G64*252.387/1000</f>
        <v>2017.076904</v>
      </c>
      <c r="K64" s="88">
        <f t="shared" si="3"/>
        <v>33.617948400000003</v>
      </c>
      <c r="L64" s="133">
        <f t="shared" si="4"/>
        <v>28.7043313</v>
      </c>
      <c r="M64" s="200"/>
      <c r="N64" s="29">
        <v>60</v>
      </c>
      <c r="O64" s="29">
        <v>0</v>
      </c>
      <c r="P64" s="226">
        <f t="shared" si="2"/>
        <v>60</v>
      </c>
      <c r="Q64" s="33"/>
      <c r="R64" s="33"/>
      <c r="S64" s="33"/>
      <c r="T64" s="33"/>
      <c r="U64" s="33"/>
      <c r="V64" s="33"/>
      <c r="W64" s="33"/>
      <c r="X64" s="33"/>
      <c r="Y64" s="33"/>
      <c r="Z64" s="33"/>
      <c r="AA64" s="33"/>
      <c r="AB64" s="33"/>
      <c r="AC64" s="33"/>
      <c r="AD64" s="33"/>
      <c r="AE64" s="33"/>
      <c r="AF64" s="33"/>
      <c r="AG64" s="33"/>
      <c r="AH64" s="33"/>
      <c r="AI64" s="33"/>
      <c r="AJ64" s="33"/>
      <c r="AK64" s="33"/>
      <c r="AL64" s="33"/>
      <c r="AM64" s="33"/>
      <c r="AN64" s="33"/>
      <c r="AO64" s="33"/>
      <c r="AP64" s="33"/>
      <c r="AQ64" s="33"/>
      <c r="AR64" s="33"/>
      <c r="AS64" s="33"/>
      <c r="AT64" s="33"/>
      <c r="AU64" s="33"/>
      <c r="AV64" s="33"/>
      <c r="AW64" s="33"/>
      <c r="AX64" s="33"/>
      <c r="AY64" s="33"/>
      <c r="AZ64" s="33"/>
      <c r="BA64" s="33"/>
      <c r="BB64" s="33"/>
      <c r="BC64" s="33"/>
      <c r="BD64" s="33"/>
      <c r="BE64" s="33"/>
      <c r="BF64" s="33"/>
      <c r="BG64" s="33"/>
      <c r="BH64" s="33"/>
      <c r="BI64" s="33"/>
      <c r="BJ64" s="33"/>
      <c r="BK64" s="33"/>
      <c r="BL64" s="33"/>
      <c r="BM64" s="33"/>
      <c r="BN64" s="33"/>
      <c r="BO64" s="33"/>
      <c r="BP64" s="33"/>
      <c r="BQ64" s="33"/>
      <c r="BR64" s="33"/>
      <c r="BS64" s="33"/>
      <c r="BT64" s="33"/>
      <c r="BU64" s="33"/>
      <c r="BV64" s="33"/>
      <c r="BW64" s="33"/>
      <c r="BX64" s="33"/>
      <c r="BY64" s="33"/>
      <c r="BZ64" s="33"/>
      <c r="CA64" s="33"/>
      <c r="CB64" s="33"/>
      <c r="CC64" s="33"/>
      <c r="CD64" s="33"/>
      <c r="CE64" s="33"/>
      <c r="CF64" s="33"/>
      <c r="CG64" s="33"/>
      <c r="CH64" s="33"/>
      <c r="CI64" s="33"/>
      <c r="CJ64" s="33"/>
      <c r="CK64" s="33"/>
      <c r="CL64" s="33"/>
      <c r="CM64" s="33"/>
      <c r="CN64" s="33"/>
      <c r="CO64" s="33"/>
      <c r="CP64" s="33"/>
      <c r="CQ64" s="33"/>
      <c r="CR64" s="33"/>
      <c r="CS64" s="33"/>
      <c r="CT64" s="33"/>
      <c r="CU64" s="33"/>
      <c r="CV64" s="33"/>
      <c r="CW64" s="33"/>
      <c r="CX64" s="33"/>
      <c r="CY64" s="33"/>
      <c r="CZ64" s="33"/>
      <c r="DA64" s="33"/>
      <c r="DB64" s="33"/>
      <c r="DC64" s="33"/>
      <c r="DD64" s="33"/>
      <c r="DE64" s="33"/>
      <c r="DF64" s="33"/>
      <c r="DG64" s="33"/>
      <c r="DH64" s="33"/>
      <c r="DI64" s="33"/>
      <c r="DJ64" s="33"/>
      <c r="DK64" s="33"/>
      <c r="DL64" s="33"/>
      <c r="DM64" s="33"/>
      <c r="DN64" s="33"/>
      <c r="DO64" s="33"/>
      <c r="DP64" s="33"/>
      <c r="DQ64" s="33"/>
      <c r="DR64" s="33"/>
      <c r="DS64" s="33"/>
      <c r="DT64" s="33"/>
      <c r="DU64" s="33"/>
      <c r="DV64" s="33"/>
      <c r="DW64" s="33"/>
      <c r="DX64" s="33"/>
      <c r="DY64" s="33"/>
      <c r="DZ64" s="33"/>
      <c r="EA64" s="33"/>
      <c r="EB64" s="33"/>
      <c r="EC64" s="33"/>
      <c r="ED64" s="33"/>
      <c r="EE64" s="33"/>
      <c r="EF64" s="33"/>
      <c r="EG64" s="33"/>
      <c r="EH64" s="33"/>
      <c r="EI64" s="33"/>
      <c r="EJ64" s="33"/>
      <c r="EK64" s="33"/>
      <c r="EL64" s="33"/>
      <c r="EM64" s="33"/>
      <c r="EN64" s="33"/>
      <c r="EO64" s="33"/>
      <c r="EP64" s="33"/>
      <c r="EQ64" s="33"/>
      <c r="ER64" s="33"/>
      <c r="ES64" s="33"/>
      <c r="ET64" s="33"/>
      <c r="EU64" s="33"/>
      <c r="EV64" s="33"/>
      <c r="EW64" s="33"/>
      <c r="EX64" s="33"/>
      <c r="EY64" s="33"/>
      <c r="EZ64" s="33"/>
      <c r="FA64" s="33"/>
      <c r="FB64" s="33"/>
      <c r="FC64" s="33"/>
      <c r="FD64" s="33"/>
      <c r="FE64" s="33"/>
      <c r="FF64" s="33"/>
    </row>
    <row r="65" spans="1:162" s="138" customFormat="1" x14ac:dyDescent="0.2">
      <c r="A65" s="473" t="s">
        <v>138</v>
      </c>
      <c r="B65" s="451" t="s">
        <v>282</v>
      </c>
      <c r="C65" s="453">
        <v>23</v>
      </c>
      <c r="D65" s="142">
        <v>59</v>
      </c>
      <c r="E65" s="123" t="s">
        <v>282</v>
      </c>
      <c r="F65" s="123" t="s">
        <v>355</v>
      </c>
      <c r="G65" s="234">
        <v>23</v>
      </c>
      <c r="H65" s="316">
        <v>236</v>
      </c>
      <c r="I65" s="124">
        <f>(('X. táblázat'!F65+'X. táblázat'!E65)*2842.013)/1000</f>
        <v>9910.0993309999994</v>
      </c>
      <c r="J65" s="309">
        <f>'X. táblázat'!G65*252.387/1000</f>
        <v>2108.6933849999996</v>
      </c>
      <c r="K65" s="136">
        <f t="shared" si="3"/>
        <v>35.740565847457617</v>
      </c>
      <c r="L65" s="137">
        <f t="shared" si="4"/>
        <v>167.96778527118644</v>
      </c>
      <c r="M65" s="192">
        <v>1</v>
      </c>
      <c r="N65" s="37">
        <v>60</v>
      </c>
      <c r="O65" s="37">
        <v>0</v>
      </c>
      <c r="P65" s="224">
        <f t="shared" si="2"/>
        <v>60</v>
      </c>
      <c r="Q65" s="33"/>
      <c r="R65" s="33"/>
      <c r="S65" s="33"/>
      <c r="T65" s="33"/>
      <c r="U65" s="33"/>
      <c r="V65" s="33"/>
      <c r="W65" s="33"/>
      <c r="X65" s="33"/>
      <c r="Y65" s="33"/>
      <c r="Z65" s="33"/>
      <c r="AA65" s="33"/>
      <c r="AB65" s="33"/>
      <c r="AC65" s="33"/>
      <c r="AD65" s="33"/>
      <c r="AE65" s="33"/>
      <c r="AF65" s="33"/>
      <c r="AG65" s="33"/>
      <c r="AH65" s="33"/>
      <c r="AI65" s="33"/>
      <c r="AJ65" s="33"/>
      <c r="AK65" s="33"/>
      <c r="AL65" s="33"/>
      <c r="AM65" s="33"/>
      <c r="AN65" s="33"/>
      <c r="AO65" s="33"/>
      <c r="AP65" s="33"/>
      <c r="AQ65" s="33"/>
      <c r="AR65" s="33"/>
      <c r="AS65" s="33"/>
      <c r="AT65" s="33"/>
      <c r="AU65" s="33"/>
      <c r="AV65" s="33"/>
      <c r="AW65" s="33"/>
      <c r="AX65" s="33"/>
      <c r="AY65" s="33"/>
      <c r="AZ65" s="33"/>
      <c r="BA65" s="33"/>
      <c r="BB65" s="33"/>
      <c r="BC65" s="33"/>
      <c r="BD65" s="33"/>
      <c r="BE65" s="33"/>
      <c r="BF65" s="33"/>
      <c r="BG65" s="33"/>
      <c r="BH65" s="33"/>
      <c r="BI65" s="33"/>
      <c r="BJ65" s="33"/>
      <c r="BK65" s="33"/>
      <c r="BL65" s="33"/>
      <c r="BM65" s="33"/>
      <c r="BN65" s="33"/>
      <c r="BO65" s="33"/>
      <c r="BP65" s="33"/>
      <c r="BQ65" s="33"/>
      <c r="BR65" s="33"/>
      <c r="BS65" s="33"/>
      <c r="BT65" s="33"/>
      <c r="BU65" s="33"/>
      <c r="BV65" s="33"/>
      <c r="BW65" s="33"/>
      <c r="BX65" s="33"/>
      <c r="BY65" s="33"/>
      <c r="BZ65" s="33"/>
      <c r="CA65" s="33"/>
      <c r="CB65" s="33"/>
      <c r="CC65" s="33"/>
      <c r="CD65" s="33"/>
      <c r="CE65" s="33"/>
      <c r="CF65" s="33"/>
      <c r="CG65" s="33"/>
      <c r="CH65" s="33"/>
      <c r="CI65" s="33"/>
      <c r="CJ65" s="33"/>
      <c r="CK65" s="33"/>
      <c r="CL65" s="33"/>
      <c r="CM65" s="33"/>
      <c r="CN65" s="33"/>
      <c r="CO65" s="33"/>
      <c r="CP65" s="33"/>
      <c r="CQ65" s="33"/>
      <c r="CR65" s="33"/>
      <c r="CS65" s="33"/>
      <c r="CT65" s="33"/>
      <c r="CU65" s="33"/>
      <c r="CV65" s="33"/>
      <c r="CW65" s="33"/>
      <c r="CX65" s="33"/>
      <c r="CY65" s="33"/>
      <c r="CZ65" s="33"/>
      <c r="DA65" s="33"/>
      <c r="DB65" s="33"/>
      <c r="DC65" s="33"/>
      <c r="DD65" s="33"/>
      <c r="DE65" s="33"/>
      <c r="DF65" s="33"/>
      <c r="DG65" s="33"/>
      <c r="DH65" s="33"/>
      <c r="DI65" s="33"/>
      <c r="DJ65" s="33"/>
      <c r="DK65" s="33"/>
      <c r="DL65" s="33"/>
      <c r="DM65" s="33"/>
      <c r="DN65" s="33"/>
      <c r="DO65" s="33"/>
      <c r="DP65" s="33"/>
      <c r="DQ65" s="33"/>
      <c r="DR65" s="33"/>
      <c r="DS65" s="33"/>
      <c r="DT65" s="33"/>
      <c r="DU65" s="33"/>
      <c r="DV65" s="33"/>
      <c r="DW65" s="33"/>
      <c r="DX65" s="33"/>
      <c r="DY65" s="33"/>
      <c r="DZ65" s="33"/>
      <c r="EA65" s="33"/>
      <c r="EB65" s="33"/>
      <c r="EC65" s="33"/>
      <c r="ED65" s="33"/>
      <c r="EE65" s="33"/>
      <c r="EF65" s="33"/>
      <c r="EG65" s="33"/>
      <c r="EH65" s="33"/>
      <c r="EI65" s="33"/>
      <c r="EJ65" s="33"/>
      <c r="EK65" s="33"/>
      <c r="EL65" s="33"/>
      <c r="EM65" s="33"/>
      <c r="EN65" s="33"/>
      <c r="EO65" s="33"/>
      <c r="EP65" s="33"/>
      <c r="EQ65" s="33"/>
      <c r="ER65" s="33"/>
      <c r="ES65" s="33"/>
      <c r="ET65" s="33"/>
      <c r="EU65" s="33"/>
      <c r="EV65" s="33"/>
      <c r="EW65" s="33"/>
      <c r="EX65" s="33"/>
      <c r="EY65" s="33"/>
      <c r="EZ65" s="33"/>
      <c r="FA65" s="33"/>
      <c r="FB65" s="33"/>
      <c r="FC65" s="33"/>
      <c r="FD65" s="33"/>
      <c r="FE65" s="33"/>
      <c r="FF65" s="33"/>
    </row>
    <row r="66" spans="1:162" s="33" customFormat="1" x14ac:dyDescent="0.2">
      <c r="A66" s="419"/>
      <c r="B66" s="421"/>
      <c r="C66" s="476"/>
      <c r="D66" s="128">
        <v>28</v>
      </c>
      <c r="E66" s="21" t="s">
        <v>283</v>
      </c>
      <c r="F66" s="21" t="s">
        <v>356</v>
      </c>
      <c r="G66" s="232">
        <v>21</v>
      </c>
      <c r="H66" s="194">
        <v>236</v>
      </c>
      <c r="I66" s="22">
        <f>(('X. táblázat'!F66+'X. táblázat'!E66)*2842.013)/1000</f>
        <v>1503.4248769999999</v>
      </c>
      <c r="J66" s="22">
        <f>'X. táblázat'!G66*252.387/1000</f>
        <v>1083.7497779999999</v>
      </c>
      <c r="K66" s="83">
        <f t="shared" si="3"/>
        <v>38.705349214285711</v>
      </c>
      <c r="L66" s="38">
        <f t="shared" si="4"/>
        <v>53.693745607142851</v>
      </c>
      <c r="M66" s="199">
        <v>1</v>
      </c>
      <c r="N66" s="26">
        <v>30</v>
      </c>
      <c r="O66" s="26">
        <v>0</v>
      </c>
      <c r="P66" s="225">
        <f t="shared" si="2"/>
        <v>30</v>
      </c>
    </row>
    <row r="67" spans="1:162" s="33" customFormat="1" x14ac:dyDescent="0.2">
      <c r="A67" s="420"/>
      <c r="B67" s="422"/>
      <c r="C67" s="454"/>
      <c r="D67" s="128">
        <v>20</v>
      </c>
      <c r="E67" s="21" t="s">
        <v>287</v>
      </c>
      <c r="F67" s="21" t="s">
        <v>357</v>
      </c>
      <c r="G67" s="232">
        <v>23</v>
      </c>
      <c r="H67" s="194">
        <v>236</v>
      </c>
      <c r="I67" s="22">
        <f>(('X. táblázat'!F67+'X. táblázat'!E67)*2842.013)/1000</f>
        <v>1077.1229269999999</v>
      </c>
      <c r="J67" s="22">
        <f>'X. táblázat'!G67*252.387/1000</f>
        <v>775.58525100000008</v>
      </c>
      <c r="K67" s="83">
        <f t="shared" si="3"/>
        <v>38.779262550000006</v>
      </c>
      <c r="L67" s="38">
        <f t="shared" si="4"/>
        <v>53.856146349999996</v>
      </c>
      <c r="M67" s="199"/>
      <c r="N67" s="26">
        <v>20</v>
      </c>
      <c r="O67" s="26">
        <v>0</v>
      </c>
      <c r="P67" s="225">
        <f t="shared" si="2"/>
        <v>20</v>
      </c>
    </row>
    <row r="68" spans="1:162" s="33" customFormat="1" x14ac:dyDescent="0.2">
      <c r="A68" s="420"/>
      <c r="B68" s="422"/>
      <c r="C68" s="454"/>
      <c r="D68" s="128">
        <v>20</v>
      </c>
      <c r="E68" s="21" t="s">
        <v>288</v>
      </c>
      <c r="F68" s="21" t="s">
        <v>358</v>
      </c>
      <c r="G68" s="232">
        <v>21</v>
      </c>
      <c r="H68" s="194">
        <v>236</v>
      </c>
      <c r="I68" s="22">
        <f>(('X. táblázat'!F68+'X. táblázat'!E68)*2842.013)/1000</f>
        <v>1037.3347449999999</v>
      </c>
      <c r="J68" s="22">
        <f>'X. táblázat'!G68*252.387/1000</f>
        <v>775.58525100000008</v>
      </c>
      <c r="K68" s="83">
        <f t="shared" ref="K68:K99" si="5">+J68/D68</f>
        <v>38.779262550000006</v>
      </c>
      <c r="L68" s="38">
        <f t="shared" ref="L68:L99" si="6">+I68/D68</f>
        <v>51.866737249999993</v>
      </c>
      <c r="M68" s="199"/>
      <c r="N68" s="26">
        <v>20</v>
      </c>
      <c r="O68" s="26">
        <v>0</v>
      </c>
      <c r="P68" s="225">
        <f t="shared" si="2"/>
        <v>20</v>
      </c>
    </row>
    <row r="69" spans="1:162" s="33" customFormat="1" x14ac:dyDescent="0.2">
      <c r="A69" s="420"/>
      <c r="B69" s="422"/>
      <c r="C69" s="454"/>
      <c r="D69" s="128">
        <v>20</v>
      </c>
      <c r="E69" s="21" t="s">
        <v>289</v>
      </c>
      <c r="F69" s="21" t="s">
        <v>359</v>
      </c>
      <c r="G69" s="236" t="s">
        <v>502</v>
      </c>
      <c r="H69" s="194">
        <v>236</v>
      </c>
      <c r="I69" s="22">
        <f>(('X. táblázat'!F69+'X. táblázat'!E69)*2842.013)/1000</f>
        <v>1108.38507</v>
      </c>
      <c r="J69" s="22">
        <f>'X. táblázat'!G69*252.387/1000</f>
        <v>785.93311800000004</v>
      </c>
      <c r="K69" s="83">
        <f t="shared" si="5"/>
        <v>39.296655900000005</v>
      </c>
      <c r="L69" s="38">
        <f t="shared" si="6"/>
        <v>55.419253500000003</v>
      </c>
      <c r="M69" s="199"/>
      <c r="N69" s="26">
        <v>20</v>
      </c>
      <c r="O69" s="26">
        <v>0</v>
      </c>
      <c r="P69" s="225">
        <f t="shared" ref="P69:P131" si="7">+N69-O69</f>
        <v>20</v>
      </c>
    </row>
    <row r="70" spans="1:162" s="33" customFormat="1" x14ac:dyDescent="0.2">
      <c r="A70" s="420"/>
      <c r="B70" s="422"/>
      <c r="C70" s="454"/>
      <c r="D70" s="128">
        <v>19</v>
      </c>
      <c r="E70" s="21" t="s">
        <v>290</v>
      </c>
      <c r="F70" s="21" t="s">
        <v>360</v>
      </c>
      <c r="G70" s="236" t="s">
        <v>500</v>
      </c>
      <c r="H70" s="194">
        <v>236</v>
      </c>
      <c r="I70" s="22">
        <f>(('X. táblázat'!F70+'X. táblázat'!E70)*2842.013)/1000</f>
        <v>883.86604299999999</v>
      </c>
      <c r="J70" s="22">
        <f>'X. táblázat'!G70*252.387/1000</f>
        <v>788.70937500000002</v>
      </c>
      <c r="K70" s="83">
        <f t="shared" si="5"/>
        <v>41.511019736842108</v>
      </c>
      <c r="L70" s="38">
        <f t="shared" si="6"/>
        <v>46.51926542105263</v>
      </c>
      <c r="M70" s="199">
        <v>2</v>
      </c>
      <c r="N70" s="26">
        <v>20</v>
      </c>
      <c r="O70" s="26">
        <v>0</v>
      </c>
      <c r="P70" s="225">
        <f t="shared" si="7"/>
        <v>20</v>
      </c>
    </row>
    <row r="71" spans="1:162" s="134" customFormat="1" ht="13.5" thickBot="1" x14ac:dyDescent="0.25">
      <c r="A71" s="474"/>
      <c r="B71" s="475"/>
      <c r="C71" s="477"/>
      <c r="D71" s="141">
        <v>20</v>
      </c>
      <c r="E71" s="27" t="s">
        <v>291</v>
      </c>
      <c r="F71" s="27" t="s">
        <v>361</v>
      </c>
      <c r="G71" s="233">
        <v>21</v>
      </c>
      <c r="H71" s="370">
        <v>236</v>
      </c>
      <c r="I71" s="165">
        <f>(('X. táblázat'!F71+'X. táblázat'!E71)*2842.013)/1000</f>
        <v>994.70454999999993</v>
      </c>
      <c r="J71" s="170">
        <f>'X. táblázat'!G71*252.387/1000</f>
        <v>775.58525100000008</v>
      </c>
      <c r="K71" s="88">
        <f t="shared" si="5"/>
        <v>38.779262550000006</v>
      </c>
      <c r="L71" s="133">
        <f t="shared" si="6"/>
        <v>49.735227499999993</v>
      </c>
      <c r="M71" s="200"/>
      <c r="N71" s="29">
        <v>20</v>
      </c>
      <c r="O71" s="29">
        <v>0</v>
      </c>
      <c r="P71" s="226">
        <f t="shared" si="7"/>
        <v>20</v>
      </c>
      <c r="Q71" s="33"/>
      <c r="R71" s="33"/>
      <c r="S71" s="33"/>
      <c r="T71" s="33"/>
      <c r="U71" s="33"/>
      <c r="V71" s="33"/>
      <c r="W71" s="33"/>
      <c r="X71" s="33"/>
      <c r="Y71" s="33"/>
      <c r="Z71" s="33"/>
      <c r="AA71" s="33"/>
      <c r="AB71" s="33"/>
      <c r="AC71" s="33"/>
      <c r="AD71" s="33"/>
      <c r="AE71" s="33"/>
      <c r="AF71" s="33"/>
      <c r="AG71" s="33"/>
      <c r="AH71" s="33"/>
      <c r="AI71" s="33"/>
      <c r="AJ71" s="33"/>
      <c r="AK71" s="33"/>
      <c r="AL71" s="33"/>
      <c r="AM71" s="33"/>
      <c r="AN71" s="33"/>
      <c r="AO71" s="33"/>
      <c r="AP71" s="33"/>
      <c r="AQ71" s="33"/>
      <c r="AR71" s="33"/>
      <c r="AS71" s="33"/>
      <c r="AT71" s="33"/>
      <c r="AU71" s="33"/>
      <c r="AV71" s="33"/>
      <c r="AW71" s="33"/>
      <c r="AX71" s="33"/>
      <c r="AY71" s="33"/>
      <c r="AZ71" s="33"/>
      <c r="BA71" s="33"/>
      <c r="BB71" s="33"/>
      <c r="BC71" s="33"/>
      <c r="BD71" s="33"/>
      <c r="BE71" s="33"/>
      <c r="BF71" s="33"/>
      <c r="BG71" s="33"/>
      <c r="BH71" s="33"/>
      <c r="BI71" s="33"/>
      <c r="BJ71" s="33"/>
      <c r="BK71" s="33"/>
      <c r="BL71" s="33"/>
      <c r="BM71" s="33"/>
      <c r="BN71" s="33"/>
      <c r="BO71" s="33"/>
      <c r="BP71" s="33"/>
      <c r="BQ71" s="33"/>
      <c r="BR71" s="33"/>
      <c r="BS71" s="33"/>
      <c r="BT71" s="33"/>
      <c r="BU71" s="33"/>
      <c r="BV71" s="33"/>
      <c r="BW71" s="33"/>
      <c r="BX71" s="33"/>
      <c r="BY71" s="33"/>
      <c r="BZ71" s="33"/>
      <c r="CA71" s="33"/>
      <c r="CB71" s="33"/>
      <c r="CC71" s="33"/>
      <c r="CD71" s="33"/>
      <c r="CE71" s="33"/>
      <c r="CF71" s="33"/>
      <c r="CG71" s="33"/>
      <c r="CH71" s="33"/>
      <c r="CI71" s="33"/>
      <c r="CJ71" s="33"/>
      <c r="CK71" s="33"/>
      <c r="CL71" s="33"/>
      <c r="CM71" s="33"/>
      <c r="CN71" s="33"/>
      <c r="CO71" s="33"/>
      <c r="CP71" s="33"/>
      <c r="CQ71" s="33"/>
      <c r="CR71" s="33"/>
      <c r="CS71" s="33"/>
      <c r="CT71" s="33"/>
      <c r="CU71" s="33"/>
      <c r="CV71" s="33"/>
      <c r="CW71" s="33"/>
      <c r="CX71" s="33"/>
      <c r="CY71" s="33"/>
      <c r="CZ71" s="33"/>
      <c r="DA71" s="33"/>
      <c r="DB71" s="33"/>
      <c r="DC71" s="33"/>
      <c r="DD71" s="33"/>
      <c r="DE71" s="33"/>
      <c r="DF71" s="33"/>
      <c r="DG71" s="33"/>
      <c r="DH71" s="33"/>
      <c r="DI71" s="33"/>
      <c r="DJ71" s="33"/>
      <c r="DK71" s="33"/>
      <c r="DL71" s="33"/>
      <c r="DM71" s="33"/>
      <c r="DN71" s="33"/>
      <c r="DO71" s="33"/>
      <c r="DP71" s="33"/>
      <c r="DQ71" s="33"/>
      <c r="DR71" s="33"/>
      <c r="DS71" s="33"/>
      <c r="DT71" s="33"/>
      <c r="DU71" s="33"/>
      <c r="DV71" s="33"/>
      <c r="DW71" s="33"/>
      <c r="DX71" s="33"/>
      <c r="DY71" s="33"/>
      <c r="DZ71" s="33"/>
      <c r="EA71" s="33"/>
      <c r="EB71" s="33"/>
      <c r="EC71" s="33"/>
      <c r="ED71" s="33"/>
      <c r="EE71" s="33"/>
      <c r="EF71" s="33"/>
      <c r="EG71" s="33"/>
      <c r="EH71" s="33"/>
      <c r="EI71" s="33"/>
      <c r="EJ71" s="33"/>
      <c r="EK71" s="33"/>
      <c r="EL71" s="33"/>
      <c r="EM71" s="33"/>
      <c r="EN71" s="33"/>
      <c r="EO71" s="33"/>
      <c r="EP71" s="33"/>
      <c r="EQ71" s="33"/>
      <c r="ER71" s="33"/>
      <c r="ES71" s="33"/>
      <c r="ET71" s="33"/>
      <c r="EU71" s="33"/>
      <c r="EV71" s="33"/>
      <c r="EW71" s="33"/>
      <c r="EX71" s="33"/>
      <c r="EY71" s="33"/>
      <c r="EZ71" s="33"/>
      <c r="FA71" s="33"/>
      <c r="FB71" s="33"/>
      <c r="FC71" s="33"/>
      <c r="FD71" s="33"/>
      <c r="FE71" s="33"/>
      <c r="FF71" s="33"/>
    </row>
    <row r="72" spans="1:162" s="138" customFormat="1" x14ac:dyDescent="0.2">
      <c r="A72" s="473" t="s">
        <v>139</v>
      </c>
      <c r="B72" s="451" t="s">
        <v>285</v>
      </c>
      <c r="C72" s="453">
        <v>23</v>
      </c>
      <c r="D72" s="142">
        <v>66</v>
      </c>
      <c r="E72" s="123" t="s">
        <v>284</v>
      </c>
      <c r="F72" s="123" t="s">
        <v>362</v>
      </c>
      <c r="G72" s="234">
        <v>21</v>
      </c>
      <c r="H72" s="316">
        <v>236</v>
      </c>
      <c r="I72" s="124">
        <f>(('X. táblázat'!F72+'X. táblázat'!E72)*2842.013)/1000</f>
        <v>6701.4666539999998</v>
      </c>
      <c r="J72" s="130">
        <f>'X. táblázat'!G72*252.387/1000</f>
        <v>2054.4301799999998</v>
      </c>
      <c r="K72" s="136">
        <f t="shared" si="5"/>
        <v>31.127729999999996</v>
      </c>
      <c r="L72" s="137">
        <f t="shared" si="6"/>
        <v>101.53737354545454</v>
      </c>
      <c r="M72" s="192"/>
      <c r="N72" s="37">
        <v>66</v>
      </c>
      <c r="O72" s="37">
        <v>0</v>
      </c>
      <c r="P72" s="224">
        <f t="shared" si="7"/>
        <v>66</v>
      </c>
      <c r="Q72" s="33"/>
      <c r="R72" s="33"/>
      <c r="S72" s="33"/>
      <c r="T72" s="33"/>
      <c r="U72" s="33"/>
      <c r="V72" s="33"/>
      <c r="W72" s="33"/>
      <c r="X72" s="33"/>
      <c r="Y72" s="33"/>
      <c r="Z72" s="33"/>
      <c r="AA72" s="33"/>
      <c r="AB72" s="33"/>
      <c r="AC72" s="33"/>
      <c r="AD72" s="33"/>
      <c r="AE72" s="33"/>
      <c r="AF72" s="33"/>
      <c r="AG72" s="33"/>
      <c r="AH72" s="33"/>
      <c r="AI72" s="33"/>
      <c r="AJ72" s="33"/>
      <c r="AK72" s="33"/>
      <c r="AL72" s="33"/>
      <c r="AM72" s="33"/>
      <c r="AN72" s="33"/>
      <c r="AO72" s="33"/>
      <c r="AP72" s="33"/>
      <c r="AQ72" s="33"/>
      <c r="AR72" s="33"/>
      <c r="AS72" s="33"/>
      <c r="AT72" s="33"/>
      <c r="AU72" s="33"/>
      <c r="AV72" s="33"/>
      <c r="AW72" s="33"/>
      <c r="AX72" s="33"/>
      <c r="AY72" s="33"/>
      <c r="AZ72" s="33"/>
      <c r="BA72" s="33"/>
      <c r="BB72" s="33"/>
      <c r="BC72" s="33"/>
      <c r="BD72" s="33"/>
      <c r="BE72" s="33"/>
      <c r="BF72" s="33"/>
      <c r="BG72" s="33"/>
      <c r="BH72" s="33"/>
      <c r="BI72" s="33"/>
      <c r="BJ72" s="33"/>
      <c r="BK72" s="33"/>
      <c r="BL72" s="33"/>
      <c r="BM72" s="33"/>
      <c r="BN72" s="33"/>
      <c r="BO72" s="33"/>
      <c r="BP72" s="33"/>
      <c r="BQ72" s="33"/>
      <c r="BR72" s="33"/>
      <c r="BS72" s="33"/>
      <c r="BT72" s="33"/>
      <c r="BU72" s="33"/>
      <c r="BV72" s="33"/>
      <c r="BW72" s="33"/>
      <c r="BX72" s="33"/>
      <c r="BY72" s="33"/>
      <c r="BZ72" s="33"/>
      <c r="CA72" s="33"/>
      <c r="CB72" s="33"/>
      <c r="CC72" s="33"/>
      <c r="CD72" s="33"/>
      <c r="CE72" s="33"/>
      <c r="CF72" s="33"/>
      <c r="CG72" s="33"/>
      <c r="CH72" s="33"/>
      <c r="CI72" s="33"/>
      <c r="CJ72" s="33"/>
      <c r="CK72" s="33"/>
      <c r="CL72" s="33"/>
      <c r="CM72" s="33"/>
      <c r="CN72" s="33"/>
      <c r="CO72" s="33"/>
      <c r="CP72" s="33"/>
      <c r="CQ72" s="33"/>
      <c r="CR72" s="33"/>
      <c r="CS72" s="33"/>
      <c r="CT72" s="33"/>
      <c r="CU72" s="33"/>
      <c r="CV72" s="33"/>
      <c r="CW72" s="33"/>
      <c r="CX72" s="33"/>
      <c r="CY72" s="33"/>
      <c r="CZ72" s="33"/>
      <c r="DA72" s="33"/>
      <c r="DB72" s="33"/>
      <c r="DC72" s="33"/>
      <c r="DD72" s="33"/>
      <c r="DE72" s="33"/>
      <c r="DF72" s="33"/>
      <c r="DG72" s="33"/>
      <c r="DH72" s="33"/>
      <c r="DI72" s="33"/>
      <c r="DJ72" s="33"/>
      <c r="DK72" s="33"/>
      <c r="DL72" s="33"/>
      <c r="DM72" s="33"/>
      <c r="DN72" s="33"/>
      <c r="DO72" s="33"/>
      <c r="DP72" s="33"/>
      <c r="DQ72" s="33"/>
      <c r="DR72" s="33"/>
      <c r="DS72" s="33"/>
      <c r="DT72" s="33"/>
      <c r="DU72" s="33"/>
      <c r="DV72" s="33"/>
      <c r="DW72" s="33"/>
      <c r="DX72" s="33"/>
      <c r="DY72" s="33"/>
      <c r="DZ72" s="33"/>
      <c r="EA72" s="33"/>
      <c r="EB72" s="33"/>
      <c r="EC72" s="33"/>
      <c r="ED72" s="33"/>
      <c r="EE72" s="33"/>
      <c r="EF72" s="33"/>
      <c r="EG72" s="33"/>
      <c r="EH72" s="33"/>
      <c r="EI72" s="33"/>
      <c r="EJ72" s="33"/>
      <c r="EK72" s="33"/>
      <c r="EL72" s="33"/>
      <c r="EM72" s="33"/>
      <c r="EN72" s="33"/>
      <c r="EO72" s="33"/>
      <c r="EP72" s="33"/>
      <c r="EQ72" s="33"/>
      <c r="ER72" s="33"/>
      <c r="ES72" s="33"/>
      <c r="ET72" s="33"/>
      <c r="EU72" s="33"/>
      <c r="EV72" s="33"/>
      <c r="EW72" s="33"/>
      <c r="EX72" s="33"/>
      <c r="EY72" s="33"/>
      <c r="EZ72" s="33"/>
      <c r="FA72" s="33"/>
      <c r="FB72" s="33"/>
      <c r="FC72" s="33"/>
      <c r="FD72" s="33"/>
      <c r="FE72" s="33"/>
      <c r="FF72" s="33"/>
    </row>
    <row r="73" spans="1:162" s="33" customFormat="1" x14ac:dyDescent="0.2">
      <c r="A73" s="420"/>
      <c r="B73" s="422"/>
      <c r="C73" s="454"/>
      <c r="D73" s="128">
        <v>66</v>
      </c>
      <c r="E73" s="21" t="s">
        <v>285</v>
      </c>
      <c r="F73" s="21" t="s">
        <v>363</v>
      </c>
      <c r="G73" s="232">
        <v>21</v>
      </c>
      <c r="H73" s="194">
        <v>236</v>
      </c>
      <c r="I73" s="22">
        <f>(('X. táblázat'!F73+'X. táblázat'!E73)*2842.013)/1000</f>
        <v>5408.3507390000004</v>
      </c>
      <c r="J73" s="22">
        <f>'X. táblázat'!G73*252.387/1000</f>
        <v>2032.7248979999999</v>
      </c>
      <c r="K73" s="83">
        <f t="shared" si="5"/>
        <v>30.79886209090909</v>
      </c>
      <c r="L73" s="38">
        <f t="shared" si="6"/>
        <v>81.944708166666672</v>
      </c>
      <c r="M73" s="199"/>
      <c r="N73" s="26">
        <v>66</v>
      </c>
      <c r="O73" s="26">
        <v>0</v>
      </c>
      <c r="P73" s="225">
        <f t="shared" si="7"/>
        <v>66</v>
      </c>
    </row>
    <row r="74" spans="1:162" s="134" customFormat="1" ht="13.5" thickBot="1" x14ac:dyDescent="0.25">
      <c r="A74" s="474"/>
      <c r="B74" s="475"/>
      <c r="C74" s="477"/>
      <c r="D74" s="141">
        <v>66</v>
      </c>
      <c r="E74" s="27" t="s">
        <v>286</v>
      </c>
      <c r="F74" s="27" t="s">
        <v>364</v>
      </c>
      <c r="G74" s="233">
        <v>23</v>
      </c>
      <c r="H74" s="370">
        <v>236</v>
      </c>
      <c r="I74" s="165">
        <f>(('X. táblázat'!F74+'X. táblázat'!E74)*2842.013)/1000</f>
        <v>6604.8382119999997</v>
      </c>
      <c r="J74" s="28">
        <f>'X. táblázat'!G74*252.387/1000</f>
        <v>2021.115096</v>
      </c>
      <c r="K74" s="88">
        <f t="shared" si="5"/>
        <v>30.622955999999999</v>
      </c>
      <c r="L74" s="133">
        <f t="shared" si="6"/>
        <v>100.07330624242424</v>
      </c>
      <c r="M74" s="200"/>
      <c r="N74" s="29">
        <v>66</v>
      </c>
      <c r="O74" s="29">
        <v>0</v>
      </c>
      <c r="P74" s="226">
        <f t="shared" si="7"/>
        <v>66</v>
      </c>
      <c r="Q74" s="33"/>
      <c r="R74" s="33"/>
      <c r="S74" s="33"/>
      <c r="T74" s="33"/>
      <c r="U74" s="33"/>
      <c r="V74" s="33"/>
      <c r="W74" s="33"/>
      <c r="X74" s="33"/>
      <c r="Y74" s="33"/>
      <c r="Z74" s="33"/>
      <c r="AA74" s="33"/>
      <c r="AB74" s="33"/>
      <c r="AC74" s="33"/>
      <c r="AD74" s="33"/>
      <c r="AE74" s="33"/>
      <c r="AF74" s="33"/>
      <c r="AG74" s="33"/>
      <c r="AH74" s="33"/>
      <c r="AI74" s="33"/>
      <c r="AJ74" s="33"/>
      <c r="AK74" s="33"/>
      <c r="AL74" s="33"/>
      <c r="AM74" s="33"/>
      <c r="AN74" s="33"/>
      <c r="AO74" s="33"/>
      <c r="AP74" s="33"/>
      <c r="AQ74" s="33"/>
      <c r="AR74" s="33"/>
      <c r="AS74" s="33"/>
      <c r="AT74" s="33"/>
      <c r="AU74" s="33"/>
      <c r="AV74" s="33"/>
      <c r="AW74" s="33"/>
      <c r="AX74" s="33"/>
      <c r="AY74" s="33"/>
      <c r="AZ74" s="33"/>
      <c r="BA74" s="33"/>
      <c r="BB74" s="33"/>
      <c r="BC74" s="33"/>
      <c r="BD74" s="33"/>
      <c r="BE74" s="33"/>
      <c r="BF74" s="33"/>
      <c r="BG74" s="33"/>
      <c r="BH74" s="33"/>
      <c r="BI74" s="33"/>
      <c r="BJ74" s="33"/>
      <c r="BK74" s="33"/>
      <c r="BL74" s="33"/>
      <c r="BM74" s="33"/>
      <c r="BN74" s="33"/>
      <c r="BO74" s="33"/>
      <c r="BP74" s="33"/>
      <c r="BQ74" s="33"/>
      <c r="BR74" s="33"/>
      <c r="BS74" s="33"/>
      <c r="BT74" s="33"/>
      <c r="BU74" s="33"/>
      <c r="BV74" s="33"/>
      <c r="BW74" s="33"/>
      <c r="BX74" s="33"/>
      <c r="BY74" s="33"/>
      <c r="BZ74" s="33"/>
      <c r="CA74" s="33"/>
      <c r="CB74" s="33"/>
      <c r="CC74" s="33"/>
      <c r="CD74" s="33"/>
      <c r="CE74" s="33"/>
      <c r="CF74" s="33"/>
      <c r="CG74" s="33"/>
      <c r="CH74" s="33"/>
      <c r="CI74" s="33"/>
      <c r="CJ74" s="33"/>
      <c r="CK74" s="33"/>
      <c r="CL74" s="33"/>
      <c r="CM74" s="33"/>
      <c r="CN74" s="33"/>
      <c r="CO74" s="33"/>
      <c r="CP74" s="33"/>
      <c r="CQ74" s="33"/>
      <c r="CR74" s="33"/>
      <c r="CS74" s="33"/>
      <c r="CT74" s="33"/>
      <c r="CU74" s="33"/>
      <c r="CV74" s="33"/>
      <c r="CW74" s="33"/>
      <c r="CX74" s="33"/>
      <c r="CY74" s="33"/>
      <c r="CZ74" s="33"/>
      <c r="DA74" s="33"/>
      <c r="DB74" s="33"/>
      <c r="DC74" s="33"/>
      <c r="DD74" s="33"/>
      <c r="DE74" s="33"/>
      <c r="DF74" s="33"/>
      <c r="DG74" s="33"/>
      <c r="DH74" s="33"/>
      <c r="DI74" s="33"/>
      <c r="DJ74" s="33"/>
      <c r="DK74" s="33"/>
      <c r="DL74" s="33"/>
      <c r="DM74" s="33"/>
      <c r="DN74" s="33"/>
      <c r="DO74" s="33"/>
      <c r="DP74" s="33"/>
      <c r="DQ74" s="33"/>
      <c r="DR74" s="33"/>
      <c r="DS74" s="33"/>
      <c r="DT74" s="33"/>
      <c r="DU74" s="33"/>
      <c r="DV74" s="33"/>
      <c r="DW74" s="33"/>
      <c r="DX74" s="33"/>
      <c r="DY74" s="33"/>
      <c r="DZ74" s="33"/>
      <c r="EA74" s="33"/>
      <c r="EB74" s="33"/>
      <c r="EC74" s="33"/>
      <c r="ED74" s="33"/>
      <c r="EE74" s="33"/>
      <c r="EF74" s="33"/>
      <c r="EG74" s="33"/>
      <c r="EH74" s="33"/>
      <c r="EI74" s="33"/>
      <c r="EJ74" s="33"/>
      <c r="EK74" s="33"/>
      <c r="EL74" s="33"/>
      <c r="EM74" s="33"/>
      <c r="EN74" s="33"/>
      <c r="EO74" s="33"/>
      <c r="EP74" s="33"/>
      <c r="EQ74" s="33"/>
      <c r="ER74" s="33"/>
      <c r="ES74" s="33"/>
      <c r="ET74" s="33"/>
      <c r="EU74" s="33"/>
      <c r="EV74" s="33"/>
      <c r="EW74" s="33"/>
      <c r="EX74" s="33"/>
      <c r="EY74" s="33"/>
      <c r="EZ74" s="33"/>
      <c r="FA74" s="33"/>
      <c r="FB74" s="33"/>
      <c r="FC74" s="33"/>
      <c r="FD74" s="33"/>
      <c r="FE74" s="33"/>
      <c r="FF74" s="33"/>
    </row>
    <row r="75" spans="1:162" s="138" customFormat="1" x14ac:dyDescent="0.2">
      <c r="A75" s="473" t="s">
        <v>140</v>
      </c>
      <c r="B75" s="451" t="s">
        <v>293</v>
      </c>
      <c r="C75" s="453">
        <v>23</v>
      </c>
      <c r="D75" s="142">
        <v>60</v>
      </c>
      <c r="E75" s="123" t="s">
        <v>292</v>
      </c>
      <c r="F75" s="123" t="s">
        <v>365</v>
      </c>
      <c r="G75" s="234">
        <v>21</v>
      </c>
      <c r="H75" s="316">
        <v>236</v>
      </c>
      <c r="I75" s="124">
        <f>(('X. táblázat'!F75+'X. táblázat'!E75)*2842.013)/1000</f>
        <v>5104.2553480000006</v>
      </c>
      <c r="J75" s="309">
        <f>'X. táblázat'!G75*252.387/1000</f>
        <v>2086.4833289999997</v>
      </c>
      <c r="K75" s="136">
        <f t="shared" si="5"/>
        <v>34.774722149999995</v>
      </c>
      <c r="L75" s="137">
        <f t="shared" si="6"/>
        <v>85.070922466666673</v>
      </c>
      <c r="M75" s="192"/>
      <c r="N75" s="37">
        <v>60</v>
      </c>
      <c r="O75" s="37">
        <v>0</v>
      </c>
      <c r="P75" s="224">
        <f t="shared" si="7"/>
        <v>60</v>
      </c>
      <c r="Q75" s="33"/>
      <c r="R75" s="33"/>
      <c r="S75" s="33"/>
      <c r="T75" s="33"/>
      <c r="U75" s="33"/>
      <c r="V75" s="33"/>
      <c r="W75" s="33"/>
      <c r="X75" s="33"/>
      <c r="Y75" s="33"/>
      <c r="Z75" s="33"/>
      <c r="AA75" s="33"/>
      <c r="AB75" s="33"/>
      <c r="AC75" s="33"/>
      <c r="AD75" s="33"/>
      <c r="AE75" s="33"/>
      <c r="AF75" s="33"/>
      <c r="AG75" s="33"/>
      <c r="AH75" s="33"/>
      <c r="AI75" s="33"/>
      <c r="AJ75" s="33"/>
      <c r="AK75" s="33"/>
      <c r="AL75" s="33"/>
      <c r="AM75" s="33"/>
      <c r="AN75" s="33"/>
      <c r="AO75" s="33"/>
      <c r="AP75" s="33"/>
      <c r="AQ75" s="33"/>
      <c r="AR75" s="33"/>
      <c r="AS75" s="33"/>
      <c r="AT75" s="33"/>
      <c r="AU75" s="33"/>
      <c r="AV75" s="33"/>
      <c r="AW75" s="33"/>
      <c r="AX75" s="33"/>
      <c r="AY75" s="33"/>
      <c r="AZ75" s="33"/>
      <c r="BA75" s="33"/>
      <c r="BB75" s="33"/>
      <c r="BC75" s="33"/>
      <c r="BD75" s="33"/>
      <c r="BE75" s="33"/>
      <c r="BF75" s="33"/>
      <c r="BG75" s="33"/>
      <c r="BH75" s="33"/>
      <c r="BI75" s="33"/>
      <c r="BJ75" s="33"/>
      <c r="BK75" s="33"/>
      <c r="BL75" s="33"/>
      <c r="BM75" s="33"/>
      <c r="BN75" s="33"/>
      <c r="BO75" s="33"/>
      <c r="BP75" s="33"/>
      <c r="BQ75" s="33"/>
      <c r="BR75" s="33"/>
      <c r="BS75" s="33"/>
      <c r="BT75" s="33"/>
      <c r="BU75" s="33"/>
      <c r="BV75" s="33"/>
      <c r="BW75" s="33"/>
      <c r="BX75" s="33"/>
      <c r="BY75" s="33"/>
      <c r="BZ75" s="33"/>
      <c r="CA75" s="33"/>
      <c r="CB75" s="33"/>
      <c r="CC75" s="33"/>
      <c r="CD75" s="33"/>
      <c r="CE75" s="33"/>
      <c r="CF75" s="33"/>
      <c r="CG75" s="33"/>
      <c r="CH75" s="33"/>
      <c r="CI75" s="33"/>
      <c r="CJ75" s="33"/>
      <c r="CK75" s="33"/>
      <c r="CL75" s="33"/>
      <c r="CM75" s="33"/>
      <c r="CN75" s="33"/>
      <c r="CO75" s="33"/>
      <c r="CP75" s="33"/>
      <c r="CQ75" s="33"/>
      <c r="CR75" s="33"/>
      <c r="CS75" s="33"/>
      <c r="CT75" s="33"/>
      <c r="CU75" s="33"/>
      <c r="CV75" s="33"/>
      <c r="CW75" s="33"/>
      <c r="CX75" s="33"/>
      <c r="CY75" s="33"/>
      <c r="CZ75" s="33"/>
      <c r="DA75" s="33"/>
      <c r="DB75" s="33"/>
      <c r="DC75" s="33"/>
      <c r="DD75" s="33"/>
      <c r="DE75" s="33"/>
      <c r="DF75" s="33"/>
      <c r="DG75" s="33"/>
      <c r="DH75" s="33"/>
      <c r="DI75" s="33"/>
      <c r="DJ75" s="33"/>
      <c r="DK75" s="33"/>
      <c r="DL75" s="33"/>
      <c r="DM75" s="33"/>
      <c r="DN75" s="33"/>
      <c r="DO75" s="33"/>
      <c r="DP75" s="33"/>
      <c r="DQ75" s="33"/>
      <c r="DR75" s="33"/>
      <c r="DS75" s="33"/>
      <c r="DT75" s="33"/>
      <c r="DU75" s="33"/>
      <c r="DV75" s="33"/>
      <c r="DW75" s="33"/>
      <c r="DX75" s="33"/>
      <c r="DY75" s="33"/>
      <c r="DZ75" s="33"/>
      <c r="EA75" s="33"/>
      <c r="EB75" s="33"/>
      <c r="EC75" s="33"/>
      <c r="ED75" s="33"/>
      <c r="EE75" s="33"/>
      <c r="EF75" s="33"/>
      <c r="EG75" s="33"/>
      <c r="EH75" s="33"/>
      <c r="EI75" s="33"/>
      <c r="EJ75" s="33"/>
      <c r="EK75" s="33"/>
      <c r="EL75" s="33"/>
      <c r="EM75" s="33"/>
      <c r="EN75" s="33"/>
      <c r="EO75" s="33"/>
      <c r="EP75" s="33"/>
      <c r="EQ75" s="33"/>
      <c r="ER75" s="33"/>
      <c r="ES75" s="33"/>
      <c r="ET75" s="33"/>
      <c r="EU75" s="33"/>
      <c r="EV75" s="33"/>
      <c r="EW75" s="33"/>
      <c r="EX75" s="33"/>
      <c r="EY75" s="33"/>
      <c r="EZ75" s="33"/>
      <c r="FA75" s="33"/>
      <c r="FB75" s="33"/>
      <c r="FC75" s="33"/>
      <c r="FD75" s="33"/>
      <c r="FE75" s="33"/>
      <c r="FF75" s="33"/>
    </row>
    <row r="76" spans="1:162" s="33" customFormat="1" x14ac:dyDescent="0.2">
      <c r="A76" s="420"/>
      <c r="B76" s="422"/>
      <c r="C76" s="454"/>
      <c r="D76" s="128">
        <v>30</v>
      </c>
      <c r="E76" s="21" t="s">
        <v>293</v>
      </c>
      <c r="F76" s="21" t="s">
        <v>366</v>
      </c>
      <c r="G76" s="232">
        <v>23</v>
      </c>
      <c r="H76" s="194">
        <v>236</v>
      </c>
      <c r="I76" s="22">
        <f>(('X. táblázat'!F76+'X. táblázat'!E76)*2842.013)/1000</f>
        <v>2302.03053</v>
      </c>
      <c r="J76" s="22">
        <f>'X. táblázat'!G76*252.387/1000</f>
        <v>990.87136199999998</v>
      </c>
      <c r="K76" s="83">
        <f t="shared" si="5"/>
        <v>33.029045400000001</v>
      </c>
      <c r="L76" s="38">
        <f t="shared" si="6"/>
        <v>76.734351000000004</v>
      </c>
      <c r="M76" s="199"/>
      <c r="N76" s="26">
        <v>30</v>
      </c>
      <c r="O76" s="26">
        <v>0</v>
      </c>
      <c r="P76" s="225">
        <f t="shared" si="7"/>
        <v>30</v>
      </c>
    </row>
    <row r="77" spans="1:162" s="134" customFormat="1" ht="13.5" thickBot="1" x14ac:dyDescent="0.25">
      <c r="A77" s="474"/>
      <c r="B77" s="475"/>
      <c r="C77" s="477"/>
      <c r="D77" s="141">
        <v>60</v>
      </c>
      <c r="E77" s="27" t="s">
        <v>294</v>
      </c>
      <c r="F77" s="27" t="s">
        <v>367</v>
      </c>
      <c r="G77" s="233">
        <v>21</v>
      </c>
      <c r="H77" s="370">
        <v>236</v>
      </c>
      <c r="I77" s="165">
        <f>(('X. táblázat'!F77+'X. táblázat'!E77)*2842.013)/1000</f>
        <v>4680.7954110000001</v>
      </c>
      <c r="J77" s="170">
        <f>'X. táblázat'!G77*252.387/1000</f>
        <v>2086.2309420000001</v>
      </c>
      <c r="K77" s="88">
        <f t="shared" si="5"/>
        <v>34.770515700000004</v>
      </c>
      <c r="L77" s="133">
        <f t="shared" si="6"/>
        <v>78.013256850000005</v>
      </c>
      <c r="M77" s="200"/>
      <c r="N77" s="29">
        <v>60</v>
      </c>
      <c r="O77" s="29">
        <v>0</v>
      </c>
      <c r="P77" s="226">
        <f t="shared" si="7"/>
        <v>60</v>
      </c>
      <c r="Q77" s="33"/>
      <c r="R77" s="33"/>
      <c r="S77" s="33"/>
      <c r="T77" s="33"/>
      <c r="U77" s="33"/>
      <c r="V77" s="33"/>
      <c r="W77" s="33"/>
      <c r="X77" s="33"/>
      <c r="Y77" s="33"/>
      <c r="Z77" s="33"/>
      <c r="AA77" s="33"/>
      <c r="AB77" s="33"/>
      <c r="AC77" s="33"/>
      <c r="AD77" s="33"/>
      <c r="AE77" s="33"/>
      <c r="AF77" s="33"/>
      <c r="AG77" s="33"/>
      <c r="AH77" s="33"/>
      <c r="AI77" s="33"/>
      <c r="AJ77" s="33"/>
      <c r="AK77" s="33"/>
      <c r="AL77" s="33"/>
      <c r="AM77" s="33"/>
      <c r="AN77" s="33"/>
      <c r="AO77" s="33"/>
      <c r="AP77" s="33"/>
      <c r="AQ77" s="33"/>
      <c r="AR77" s="33"/>
      <c r="AS77" s="33"/>
      <c r="AT77" s="33"/>
      <c r="AU77" s="33"/>
      <c r="AV77" s="33"/>
      <c r="AW77" s="33"/>
      <c r="AX77" s="33"/>
      <c r="AY77" s="33"/>
      <c r="AZ77" s="33"/>
      <c r="BA77" s="33"/>
      <c r="BB77" s="33"/>
      <c r="BC77" s="33"/>
      <c r="BD77" s="33"/>
      <c r="BE77" s="33"/>
      <c r="BF77" s="33"/>
      <c r="BG77" s="33"/>
      <c r="BH77" s="33"/>
      <c r="BI77" s="33"/>
      <c r="BJ77" s="33"/>
      <c r="BK77" s="33"/>
      <c r="BL77" s="33"/>
      <c r="BM77" s="33"/>
      <c r="BN77" s="33"/>
      <c r="BO77" s="33"/>
      <c r="BP77" s="33"/>
      <c r="BQ77" s="33"/>
      <c r="BR77" s="33"/>
      <c r="BS77" s="33"/>
      <c r="BT77" s="33"/>
      <c r="BU77" s="33"/>
      <c r="BV77" s="33"/>
      <c r="BW77" s="33"/>
      <c r="BX77" s="33"/>
      <c r="BY77" s="33"/>
      <c r="BZ77" s="33"/>
      <c r="CA77" s="33"/>
      <c r="CB77" s="33"/>
      <c r="CC77" s="33"/>
      <c r="CD77" s="33"/>
      <c r="CE77" s="33"/>
      <c r="CF77" s="33"/>
      <c r="CG77" s="33"/>
      <c r="CH77" s="33"/>
      <c r="CI77" s="33"/>
      <c r="CJ77" s="33"/>
      <c r="CK77" s="33"/>
      <c r="CL77" s="33"/>
      <c r="CM77" s="33"/>
      <c r="CN77" s="33"/>
      <c r="CO77" s="33"/>
      <c r="CP77" s="33"/>
      <c r="CQ77" s="33"/>
      <c r="CR77" s="33"/>
      <c r="CS77" s="33"/>
      <c r="CT77" s="33"/>
      <c r="CU77" s="33"/>
      <c r="CV77" s="33"/>
      <c r="CW77" s="33"/>
      <c r="CX77" s="33"/>
      <c r="CY77" s="33"/>
      <c r="CZ77" s="33"/>
      <c r="DA77" s="33"/>
      <c r="DB77" s="33"/>
      <c r="DC77" s="33"/>
      <c r="DD77" s="33"/>
      <c r="DE77" s="33"/>
      <c r="DF77" s="33"/>
      <c r="DG77" s="33"/>
      <c r="DH77" s="33"/>
      <c r="DI77" s="33"/>
      <c r="DJ77" s="33"/>
      <c r="DK77" s="33"/>
      <c r="DL77" s="33"/>
      <c r="DM77" s="33"/>
      <c r="DN77" s="33"/>
      <c r="DO77" s="33"/>
      <c r="DP77" s="33"/>
      <c r="DQ77" s="33"/>
      <c r="DR77" s="33"/>
      <c r="DS77" s="33"/>
      <c r="DT77" s="33"/>
      <c r="DU77" s="33"/>
      <c r="DV77" s="33"/>
      <c r="DW77" s="33"/>
      <c r="DX77" s="33"/>
      <c r="DY77" s="33"/>
      <c r="DZ77" s="33"/>
      <c r="EA77" s="33"/>
      <c r="EB77" s="33"/>
      <c r="EC77" s="33"/>
      <c r="ED77" s="33"/>
      <c r="EE77" s="33"/>
      <c r="EF77" s="33"/>
      <c r="EG77" s="33"/>
      <c r="EH77" s="33"/>
      <c r="EI77" s="33"/>
      <c r="EJ77" s="33"/>
      <c r="EK77" s="33"/>
      <c r="EL77" s="33"/>
      <c r="EM77" s="33"/>
      <c r="EN77" s="33"/>
      <c r="EO77" s="33"/>
      <c r="EP77" s="33"/>
      <c r="EQ77" s="33"/>
      <c r="ER77" s="33"/>
      <c r="ES77" s="33"/>
      <c r="ET77" s="33"/>
      <c r="EU77" s="33"/>
      <c r="EV77" s="33"/>
      <c r="EW77" s="33"/>
      <c r="EX77" s="33"/>
      <c r="EY77" s="33"/>
      <c r="EZ77" s="33"/>
      <c r="FA77" s="33"/>
      <c r="FB77" s="33"/>
      <c r="FC77" s="33"/>
      <c r="FD77" s="33"/>
      <c r="FE77" s="33"/>
      <c r="FF77" s="33"/>
    </row>
    <row r="78" spans="1:162" s="138" customFormat="1" x14ac:dyDescent="0.2">
      <c r="A78" s="473" t="s">
        <v>141</v>
      </c>
      <c r="B78" s="451" t="s">
        <v>295</v>
      </c>
      <c r="C78" s="453">
        <v>20</v>
      </c>
      <c r="D78" s="142">
        <v>30</v>
      </c>
      <c r="E78" s="145">
        <v>268</v>
      </c>
      <c r="F78" s="145" t="s">
        <v>368</v>
      </c>
      <c r="G78" s="234">
        <v>21</v>
      </c>
      <c r="H78" s="316">
        <v>236</v>
      </c>
      <c r="I78" s="124">
        <f>(('X. táblázat'!F78+'X. táblázat'!E78)*2842.013)/1000</f>
        <v>5365.7205439999998</v>
      </c>
      <c r="J78" s="130">
        <f>'X. táblázat'!G78*252.387/1000</f>
        <v>977.99962500000004</v>
      </c>
      <c r="K78" s="136">
        <f t="shared" si="5"/>
        <v>32.599987500000005</v>
      </c>
      <c r="L78" s="137">
        <f t="shared" si="6"/>
        <v>178.85735146666667</v>
      </c>
      <c r="M78" s="192"/>
      <c r="N78" s="37">
        <v>30</v>
      </c>
      <c r="O78" s="37">
        <v>0</v>
      </c>
      <c r="P78" s="224">
        <f t="shared" si="7"/>
        <v>30</v>
      </c>
      <c r="Q78" s="33"/>
      <c r="R78" s="33"/>
      <c r="S78" s="33"/>
      <c r="T78" s="33"/>
      <c r="U78" s="33"/>
      <c r="V78" s="33"/>
      <c r="W78" s="33"/>
      <c r="X78" s="33"/>
      <c r="Y78" s="33"/>
      <c r="Z78" s="33"/>
      <c r="AA78" s="33"/>
      <c r="AB78" s="33"/>
      <c r="AC78" s="33"/>
      <c r="AD78" s="33"/>
      <c r="AE78" s="33"/>
      <c r="AF78" s="33"/>
      <c r="AG78" s="33"/>
      <c r="AH78" s="33"/>
      <c r="AI78" s="33"/>
      <c r="AJ78" s="33"/>
      <c r="AK78" s="33"/>
      <c r="AL78" s="33"/>
      <c r="AM78" s="33"/>
      <c r="AN78" s="33"/>
      <c r="AO78" s="33"/>
      <c r="AP78" s="33"/>
      <c r="AQ78" s="33"/>
      <c r="AR78" s="33"/>
      <c r="AS78" s="33"/>
      <c r="AT78" s="33"/>
      <c r="AU78" s="33"/>
      <c r="AV78" s="33"/>
      <c r="AW78" s="33"/>
      <c r="AX78" s="33"/>
      <c r="AY78" s="33"/>
      <c r="AZ78" s="33"/>
      <c r="BA78" s="33"/>
      <c r="BB78" s="33"/>
      <c r="BC78" s="33"/>
      <c r="BD78" s="33"/>
      <c r="BE78" s="33"/>
      <c r="BF78" s="33"/>
      <c r="BG78" s="33"/>
      <c r="BH78" s="33"/>
      <c r="BI78" s="33"/>
      <c r="BJ78" s="33"/>
      <c r="BK78" s="33"/>
      <c r="BL78" s="33"/>
      <c r="BM78" s="33"/>
      <c r="BN78" s="33"/>
      <c r="BO78" s="33"/>
      <c r="BP78" s="33"/>
      <c r="BQ78" s="33"/>
      <c r="BR78" s="33"/>
      <c r="BS78" s="33"/>
      <c r="BT78" s="33"/>
      <c r="BU78" s="33"/>
      <c r="BV78" s="33"/>
      <c r="BW78" s="33"/>
      <c r="BX78" s="33"/>
      <c r="BY78" s="33"/>
      <c r="BZ78" s="33"/>
      <c r="CA78" s="33"/>
      <c r="CB78" s="33"/>
      <c r="CC78" s="33"/>
      <c r="CD78" s="33"/>
      <c r="CE78" s="33"/>
      <c r="CF78" s="33"/>
      <c r="CG78" s="33"/>
      <c r="CH78" s="33"/>
      <c r="CI78" s="33"/>
      <c r="CJ78" s="33"/>
      <c r="CK78" s="33"/>
      <c r="CL78" s="33"/>
      <c r="CM78" s="33"/>
      <c r="CN78" s="33"/>
      <c r="CO78" s="33"/>
      <c r="CP78" s="33"/>
      <c r="CQ78" s="33"/>
      <c r="CR78" s="33"/>
      <c r="CS78" s="33"/>
      <c r="CT78" s="33"/>
      <c r="CU78" s="33"/>
      <c r="CV78" s="33"/>
      <c r="CW78" s="33"/>
      <c r="CX78" s="33"/>
      <c r="CY78" s="33"/>
      <c r="CZ78" s="33"/>
      <c r="DA78" s="33"/>
      <c r="DB78" s="33"/>
      <c r="DC78" s="33"/>
      <c r="DD78" s="33"/>
      <c r="DE78" s="33"/>
      <c r="DF78" s="33"/>
      <c r="DG78" s="33"/>
      <c r="DH78" s="33"/>
      <c r="DI78" s="33"/>
      <c r="DJ78" s="33"/>
      <c r="DK78" s="33"/>
      <c r="DL78" s="33"/>
      <c r="DM78" s="33"/>
      <c r="DN78" s="33"/>
      <c r="DO78" s="33"/>
      <c r="DP78" s="33"/>
      <c r="DQ78" s="33"/>
      <c r="DR78" s="33"/>
      <c r="DS78" s="33"/>
      <c r="DT78" s="33"/>
      <c r="DU78" s="33"/>
      <c r="DV78" s="33"/>
      <c r="DW78" s="33"/>
      <c r="DX78" s="33"/>
      <c r="DY78" s="33"/>
      <c r="DZ78" s="33"/>
      <c r="EA78" s="33"/>
      <c r="EB78" s="33"/>
      <c r="EC78" s="33"/>
      <c r="ED78" s="33"/>
      <c r="EE78" s="33"/>
      <c r="EF78" s="33"/>
      <c r="EG78" s="33"/>
      <c r="EH78" s="33"/>
      <c r="EI78" s="33"/>
      <c r="EJ78" s="33"/>
      <c r="EK78" s="33"/>
      <c r="EL78" s="33"/>
      <c r="EM78" s="33"/>
      <c r="EN78" s="33"/>
      <c r="EO78" s="33"/>
      <c r="EP78" s="33"/>
      <c r="EQ78" s="33"/>
      <c r="ER78" s="33"/>
      <c r="ES78" s="33"/>
      <c r="ET78" s="33"/>
      <c r="EU78" s="33"/>
      <c r="EV78" s="33"/>
      <c r="EW78" s="33"/>
      <c r="EX78" s="33"/>
      <c r="EY78" s="33"/>
      <c r="EZ78" s="33"/>
      <c r="FA78" s="33"/>
      <c r="FB78" s="33"/>
      <c r="FC78" s="33"/>
      <c r="FD78" s="33"/>
      <c r="FE78" s="33"/>
      <c r="FF78" s="33"/>
    </row>
    <row r="79" spans="1:162" s="33" customFormat="1" x14ac:dyDescent="0.2">
      <c r="A79" s="419"/>
      <c r="B79" s="421"/>
      <c r="C79" s="476"/>
      <c r="D79" s="128">
        <v>30</v>
      </c>
      <c r="E79" s="117">
        <v>266</v>
      </c>
      <c r="F79" s="117" t="s">
        <v>369</v>
      </c>
      <c r="G79" s="236" t="s">
        <v>503</v>
      </c>
      <c r="H79" s="194">
        <v>236</v>
      </c>
      <c r="I79" s="22">
        <f>(('X. táblázat'!F79+'X. táblázat'!E79)*2842.013)/1000</f>
        <v>2427.0791020000001</v>
      </c>
      <c r="J79" s="22">
        <f>'X. táblázat'!G79*252.387/1000</f>
        <v>2015.310195</v>
      </c>
      <c r="K79" s="83">
        <f t="shared" si="5"/>
        <v>67.177006500000005</v>
      </c>
      <c r="L79" s="38">
        <f t="shared" si="6"/>
        <v>80.902636733333338</v>
      </c>
      <c r="M79" s="194"/>
      <c r="N79" s="26">
        <v>30</v>
      </c>
      <c r="O79" s="26">
        <v>0</v>
      </c>
      <c r="P79" s="225">
        <f t="shared" si="7"/>
        <v>30</v>
      </c>
    </row>
    <row r="80" spans="1:162" s="33" customFormat="1" x14ac:dyDescent="0.2">
      <c r="A80" s="419"/>
      <c r="B80" s="421"/>
      <c r="C80" s="476"/>
      <c r="D80" s="128">
        <v>60</v>
      </c>
      <c r="E80" s="117">
        <v>267</v>
      </c>
      <c r="F80" s="117" t="s">
        <v>370</v>
      </c>
      <c r="G80" s="232">
        <v>23</v>
      </c>
      <c r="H80" s="194">
        <v>236</v>
      </c>
      <c r="I80" s="22">
        <f>(('X. táblázat'!F80+'X. táblázat'!E80)*2842.013)/1000</f>
        <v>1338.588123</v>
      </c>
      <c r="J80" s="22">
        <f>'X. táblázat'!G80*252.387/1000</f>
        <v>1000.2096809999999</v>
      </c>
      <c r="K80" s="83">
        <f t="shared" si="5"/>
        <v>16.670161349999997</v>
      </c>
      <c r="L80" s="38">
        <f t="shared" si="6"/>
        <v>22.309802049999998</v>
      </c>
      <c r="M80" s="194"/>
      <c r="N80" s="26">
        <v>60</v>
      </c>
      <c r="O80" s="26">
        <v>0</v>
      </c>
      <c r="P80" s="225">
        <f t="shared" si="7"/>
        <v>60</v>
      </c>
    </row>
    <row r="81" spans="1:162" s="134" customFormat="1" ht="13.5" thickBot="1" x14ac:dyDescent="0.25">
      <c r="A81" s="474"/>
      <c r="B81" s="475"/>
      <c r="C81" s="477"/>
      <c r="D81" s="141">
        <v>60</v>
      </c>
      <c r="E81" s="27" t="s">
        <v>295</v>
      </c>
      <c r="F81" s="27" t="s">
        <v>371</v>
      </c>
      <c r="G81" s="233">
        <v>23</v>
      </c>
      <c r="H81" s="370">
        <v>236</v>
      </c>
      <c r="I81" s="165">
        <f>(('X. táblázat'!F81+'X. táblázat'!E81)*2842.013)/1000</f>
        <v>1764.8900729999998</v>
      </c>
      <c r="J81" s="28">
        <f>'X. táblázat'!G81*252.387/1000</f>
        <v>1955.9992500000001</v>
      </c>
      <c r="K81" s="88">
        <f t="shared" si="5"/>
        <v>32.599987500000005</v>
      </c>
      <c r="L81" s="133">
        <f t="shared" si="6"/>
        <v>29.414834549999998</v>
      </c>
      <c r="M81" s="200"/>
      <c r="N81" s="29">
        <v>60</v>
      </c>
      <c r="O81" s="29">
        <v>0</v>
      </c>
      <c r="P81" s="226">
        <f t="shared" si="7"/>
        <v>60</v>
      </c>
      <c r="Q81" s="33"/>
      <c r="R81" s="33"/>
      <c r="S81" s="33"/>
      <c r="T81" s="33"/>
      <c r="U81" s="33"/>
      <c r="V81" s="33"/>
      <c r="W81" s="33"/>
      <c r="X81" s="33"/>
      <c r="Y81" s="33"/>
      <c r="Z81" s="33"/>
      <c r="AA81" s="33"/>
      <c r="AB81" s="33"/>
      <c r="AC81" s="33"/>
      <c r="AD81" s="33"/>
      <c r="AE81" s="33"/>
      <c r="AF81" s="33"/>
      <c r="AG81" s="33"/>
      <c r="AH81" s="33"/>
      <c r="AI81" s="33"/>
      <c r="AJ81" s="33"/>
      <c r="AK81" s="33"/>
      <c r="AL81" s="33"/>
      <c r="AM81" s="33"/>
      <c r="AN81" s="33"/>
      <c r="AO81" s="33"/>
      <c r="AP81" s="33"/>
      <c r="AQ81" s="33"/>
      <c r="AR81" s="33"/>
      <c r="AS81" s="33"/>
      <c r="AT81" s="33"/>
      <c r="AU81" s="33"/>
      <c r="AV81" s="33"/>
      <c r="AW81" s="33"/>
      <c r="AX81" s="33"/>
      <c r="AY81" s="33"/>
      <c r="AZ81" s="33"/>
      <c r="BA81" s="33"/>
      <c r="BB81" s="33"/>
      <c r="BC81" s="33"/>
      <c r="BD81" s="33"/>
      <c r="BE81" s="33"/>
      <c r="BF81" s="33"/>
      <c r="BG81" s="33"/>
      <c r="BH81" s="33"/>
      <c r="BI81" s="33"/>
      <c r="BJ81" s="33"/>
      <c r="BK81" s="33"/>
      <c r="BL81" s="33"/>
      <c r="BM81" s="33"/>
      <c r="BN81" s="33"/>
      <c r="BO81" s="33"/>
      <c r="BP81" s="33"/>
      <c r="BQ81" s="33"/>
      <c r="BR81" s="33"/>
      <c r="BS81" s="33"/>
      <c r="BT81" s="33"/>
      <c r="BU81" s="33"/>
      <c r="BV81" s="33"/>
      <c r="BW81" s="33"/>
      <c r="BX81" s="33"/>
      <c r="BY81" s="33"/>
      <c r="BZ81" s="33"/>
      <c r="CA81" s="33"/>
      <c r="CB81" s="33"/>
      <c r="CC81" s="33"/>
      <c r="CD81" s="33"/>
      <c r="CE81" s="33"/>
      <c r="CF81" s="33"/>
      <c r="CG81" s="33"/>
      <c r="CH81" s="33"/>
      <c r="CI81" s="33"/>
      <c r="CJ81" s="33"/>
      <c r="CK81" s="33"/>
      <c r="CL81" s="33"/>
      <c r="CM81" s="33"/>
      <c r="CN81" s="33"/>
      <c r="CO81" s="33"/>
      <c r="CP81" s="33"/>
      <c r="CQ81" s="33"/>
      <c r="CR81" s="33"/>
      <c r="CS81" s="33"/>
      <c r="CT81" s="33"/>
      <c r="CU81" s="33"/>
      <c r="CV81" s="33"/>
      <c r="CW81" s="33"/>
      <c r="CX81" s="33"/>
      <c r="CY81" s="33"/>
      <c r="CZ81" s="33"/>
      <c r="DA81" s="33"/>
      <c r="DB81" s="33"/>
      <c r="DC81" s="33"/>
      <c r="DD81" s="33"/>
      <c r="DE81" s="33"/>
      <c r="DF81" s="33"/>
      <c r="DG81" s="33"/>
      <c r="DH81" s="33"/>
      <c r="DI81" s="33"/>
      <c r="DJ81" s="33"/>
      <c r="DK81" s="33"/>
      <c r="DL81" s="33"/>
      <c r="DM81" s="33"/>
      <c r="DN81" s="33"/>
      <c r="DO81" s="33"/>
      <c r="DP81" s="33"/>
      <c r="DQ81" s="33"/>
      <c r="DR81" s="33"/>
      <c r="DS81" s="33"/>
      <c r="DT81" s="33"/>
      <c r="DU81" s="33"/>
      <c r="DV81" s="33"/>
      <c r="DW81" s="33"/>
      <c r="DX81" s="33"/>
      <c r="DY81" s="33"/>
      <c r="DZ81" s="33"/>
      <c r="EA81" s="33"/>
      <c r="EB81" s="33"/>
      <c r="EC81" s="33"/>
      <c r="ED81" s="33"/>
      <c r="EE81" s="33"/>
      <c r="EF81" s="33"/>
      <c r="EG81" s="33"/>
      <c r="EH81" s="33"/>
      <c r="EI81" s="33"/>
      <c r="EJ81" s="33"/>
      <c r="EK81" s="33"/>
      <c r="EL81" s="33"/>
      <c r="EM81" s="33"/>
      <c r="EN81" s="33"/>
      <c r="EO81" s="33"/>
      <c r="EP81" s="33"/>
      <c r="EQ81" s="33"/>
      <c r="ER81" s="33"/>
      <c r="ES81" s="33"/>
      <c r="ET81" s="33"/>
      <c r="EU81" s="33"/>
      <c r="EV81" s="33"/>
      <c r="EW81" s="33"/>
      <c r="EX81" s="33"/>
      <c r="EY81" s="33"/>
      <c r="EZ81" s="33"/>
      <c r="FA81" s="33"/>
      <c r="FB81" s="33"/>
      <c r="FC81" s="33"/>
      <c r="FD81" s="33"/>
      <c r="FE81" s="33"/>
      <c r="FF81" s="33"/>
    </row>
    <row r="82" spans="1:162" s="138" customFormat="1" x14ac:dyDescent="0.2">
      <c r="A82" s="473" t="s">
        <v>142</v>
      </c>
      <c r="B82" s="451" t="s">
        <v>297</v>
      </c>
      <c r="C82" s="453">
        <v>21</v>
      </c>
      <c r="D82" s="142">
        <v>66</v>
      </c>
      <c r="E82" s="123" t="s">
        <v>296</v>
      </c>
      <c r="F82" s="123" t="s">
        <v>373</v>
      </c>
      <c r="G82" s="234">
        <v>22</v>
      </c>
      <c r="H82" s="316">
        <v>236</v>
      </c>
      <c r="I82" s="124">
        <f>(('X. táblázat'!F82+'X. táblázat'!E82)*2842.013)/1000</f>
        <v>10984.380244999998</v>
      </c>
      <c r="J82" s="309">
        <f>'X. táblázat'!G82*252.387/1000</f>
        <v>2021.115096</v>
      </c>
      <c r="K82" s="136">
        <f t="shared" si="5"/>
        <v>30.622955999999999</v>
      </c>
      <c r="L82" s="137">
        <f t="shared" si="6"/>
        <v>166.43000371212119</v>
      </c>
      <c r="M82" s="192"/>
      <c r="N82" s="37">
        <v>66</v>
      </c>
      <c r="O82" s="37">
        <v>0</v>
      </c>
      <c r="P82" s="224">
        <f t="shared" si="7"/>
        <v>66</v>
      </c>
      <c r="Q82" s="33"/>
      <c r="R82" s="33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  <c r="AF82" s="33"/>
      <c r="AG82" s="33"/>
      <c r="AH82" s="33"/>
      <c r="AI82" s="33"/>
      <c r="AJ82" s="33"/>
      <c r="AK82" s="33"/>
      <c r="AL82" s="33"/>
      <c r="AM82" s="33"/>
      <c r="AN82" s="33"/>
      <c r="AO82" s="33"/>
      <c r="AP82" s="33"/>
      <c r="AQ82" s="33"/>
      <c r="AR82" s="33"/>
      <c r="AS82" s="33"/>
      <c r="AT82" s="33"/>
      <c r="AU82" s="33"/>
      <c r="AV82" s="33"/>
      <c r="AW82" s="33"/>
      <c r="AX82" s="33"/>
      <c r="AY82" s="33"/>
      <c r="AZ82" s="33"/>
      <c r="BA82" s="33"/>
      <c r="BB82" s="33"/>
      <c r="BC82" s="33"/>
      <c r="BD82" s="33"/>
      <c r="BE82" s="33"/>
      <c r="BF82" s="33"/>
      <c r="BG82" s="33"/>
      <c r="BH82" s="33"/>
      <c r="BI82" s="33"/>
      <c r="BJ82" s="33"/>
      <c r="BK82" s="33"/>
      <c r="BL82" s="33"/>
      <c r="BM82" s="33"/>
      <c r="BN82" s="33"/>
      <c r="BO82" s="33"/>
      <c r="BP82" s="33"/>
      <c r="BQ82" s="33"/>
      <c r="BR82" s="33"/>
      <c r="BS82" s="33"/>
      <c r="BT82" s="33"/>
      <c r="BU82" s="33"/>
      <c r="BV82" s="33"/>
      <c r="BW82" s="33"/>
      <c r="BX82" s="33"/>
      <c r="BY82" s="33"/>
      <c r="BZ82" s="33"/>
      <c r="CA82" s="33"/>
      <c r="CB82" s="33"/>
      <c r="CC82" s="33"/>
      <c r="CD82" s="33"/>
      <c r="CE82" s="33"/>
      <c r="CF82" s="33"/>
      <c r="CG82" s="33"/>
      <c r="CH82" s="33"/>
      <c r="CI82" s="33"/>
      <c r="CJ82" s="33"/>
      <c r="CK82" s="33"/>
      <c r="CL82" s="33"/>
      <c r="CM82" s="33"/>
      <c r="CN82" s="33"/>
      <c r="CO82" s="33"/>
      <c r="CP82" s="33"/>
      <c r="CQ82" s="33"/>
      <c r="CR82" s="33"/>
      <c r="CS82" s="33"/>
      <c r="CT82" s="33"/>
      <c r="CU82" s="33"/>
      <c r="CV82" s="33"/>
      <c r="CW82" s="33"/>
      <c r="CX82" s="33"/>
      <c r="CY82" s="33"/>
      <c r="CZ82" s="33"/>
      <c r="DA82" s="33"/>
      <c r="DB82" s="33"/>
      <c r="DC82" s="33"/>
      <c r="DD82" s="33"/>
      <c r="DE82" s="33"/>
      <c r="DF82" s="33"/>
      <c r="DG82" s="33"/>
      <c r="DH82" s="33"/>
      <c r="DI82" s="33"/>
      <c r="DJ82" s="33"/>
      <c r="DK82" s="33"/>
      <c r="DL82" s="33"/>
      <c r="DM82" s="33"/>
      <c r="DN82" s="33"/>
      <c r="DO82" s="33"/>
      <c r="DP82" s="33"/>
      <c r="DQ82" s="33"/>
      <c r="DR82" s="33"/>
      <c r="DS82" s="33"/>
      <c r="DT82" s="33"/>
      <c r="DU82" s="33"/>
      <c r="DV82" s="33"/>
      <c r="DW82" s="33"/>
      <c r="DX82" s="33"/>
      <c r="DY82" s="33"/>
      <c r="DZ82" s="33"/>
      <c r="EA82" s="33"/>
      <c r="EB82" s="33"/>
      <c r="EC82" s="33"/>
      <c r="ED82" s="33"/>
      <c r="EE82" s="33"/>
      <c r="EF82" s="33"/>
      <c r="EG82" s="33"/>
      <c r="EH82" s="33"/>
      <c r="EI82" s="33"/>
      <c r="EJ82" s="33"/>
      <c r="EK82" s="33"/>
      <c r="EL82" s="33"/>
      <c r="EM82" s="33"/>
      <c r="EN82" s="33"/>
      <c r="EO82" s="33"/>
      <c r="EP82" s="33"/>
      <c r="EQ82" s="33"/>
      <c r="ER82" s="33"/>
      <c r="ES82" s="33"/>
      <c r="ET82" s="33"/>
      <c r="EU82" s="33"/>
      <c r="EV82" s="33"/>
      <c r="EW82" s="33"/>
      <c r="EX82" s="33"/>
      <c r="EY82" s="33"/>
      <c r="EZ82" s="33"/>
      <c r="FA82" s="33"/>
      <c r="FB82" s="33"/>
      <c r="FC82" s="33"/>
      <c r="FD82" s="33"/>
      <c r="FE82" s="33"/>
      <c r="FF82" s="33"/>
    </row>
    <row r="83" spans="1:162" s="33" customFormat="1" x14ac:dyDescent="0.2">
      <c r="A83" s="420"/>
      <c r="B83" s="422"/>
      <c r="C83" s="454"/>
      <c r="D83" s="128">
        <v>66</v>
      </c>
      <c r="E83" s="21" t="s">
        <v>297</v>
      </c>
      <c r="F83" s="21" t="s">
        <v>374</v>
      </c>
      <c r="G83" s="236" t="s">
        <v>504</v>
      </c>
      <c r="H83" s="194">
        <v>236</v>
      </c>
      <c r="I83" s="22">
        <f>(('X. táblázat'!F83+'X. táblázat'!E83)*2842.013)/1000</f>
        <v>2554.9696869999998</v>
      </c>
      <c r="J83" s="22">
        <f>'X. táblázat'!G83*252.387/1000</f>
        <v>2022.629418</v>
      </c>
      <c r="K83" s="83">
        <f t="shared" si="5"/>
        <v>30.645900272727271</v>
      </c>
      <c r="L83" s="38">
        <f t="shared" si="6"/>
        <v>38.711661924242421</v>
      </c>
      <c r="M83" s="199"/>
      <c r="N83" s="26">
        <v>66</v>
      </c>
      <c r="O83" s="26">
        <v>0</v>
      </c>
      <c r="P83" s="225">
        <f t="shared" si="7"/>
        <v>66</v>
      </c>
    </row>
    <row r="84" spans="1:162" s="33" customFormat="1" x14ac:dyDescent="0.2">
      <c r="A84" s="420"/>
      <c r="B84" s="422"/>
      <c r="C84" s="454"/>
      <c r="D84" s="128">
        <v>66</v>
      </c>
      <c r="E84" s="21" t="s">
        <v>298</v>
      </c>
      <c r="F84" s="21" t="s">
        <v>375</v>
      </c>
      <c r="G84" s="232">
        <v>22.5</v>
      </c>
      <c r="H84" s="194">
        <v>236</v>
      </c>
      <c r="I84" s="22">
        <f>(('X. táblázat'!F84+'X. táblázat'!E84)*2842.013)/1000</f>
        <v>5516.3472330000004</v>
      </c>
      <c r="J84" s="22">
        <f>'X. táblázat'!G84*252.387/1000</f>
        <v>2044.0823130000001</v>
      </c>
      <c r="K84" s="83">
        <f t="shared" si="5"/>
        <v>30.970944136363638</v>
      </c>
      <c r="L84" s="38">
        <f t="shared" si="6"/>
        <v>83.581018681818193</v>
      </c>
      <c r="M84" s="199"/>
      <c r="N84" s="26">
        <v>66</v>
      </c>
      <c r="O84" s="26">
        <v>0</v>
      </c>
      <c r="P84" s="225">
        <f t="shared" si="7"/>
        <v>66</v>
      </c>
    </row>
    <row r="85" spans="1:162" s="134" customFormat="1" ht="13.5" thickBot="1" x14ac:dyDescent="0.25">
      <c r="A85" s="474"/>
      <c r="B85" s="475"/>
      <c r="C85" s="477"/>
      <c r="D85" s="141">
        <v>60</v>
      </c>
      <c r="E85" s="27" t="s">
        <v>299</v>
      </c>
      <c r="F85" s="27" t="s">
        <v>376</v>
      </c>
      <c r="G85" s="233">
        <v>21</v>
      </c>
      <c r="H85" s="370">
        <v>236</v>
      </c>
      <c r="I85" s="165">
        <f>(('X. táblázat'!F85+'X. táblázat'!E85)*2842.013)/1000</f>
        <v>2500.9714399999998</v>
      </c>
      <c r="J85" s="170">
        <f>'X. táblázat'!G85*252.387/1000</f>
        <v>1967.861439</v>
      </c>
      <c r="K85" s="88">
        <f t="shared" si="5"/>
        <v>32.79769065</v>
      </c>
      <c r="L85" s="133">
        <f t="shared" si="6"/>
        <v>41.682857333333331</v>
      </c>
      <c r="M85" s="200"/>
      <c r="N85" s="29">
        <v>60</v>
      </c>
      <c r="O85" s="29">
        <v>0</v>
      </c>
      <c r="P85" s="226">
        <f t="shared" si="7"/>
        <v>60</v>
      </c>
      <c r="Q85" s="33"/>
      <c r="R85" s="33"/>
      <c r="S85" s="33"/>
      <c r="T85" s="33"/>
      <c r="U85" s="33"/>
      <c r="V85" s="33"/>
      <c r="W85" s="33"/>
      <c r="X85" s="33"/>
      <c r="Y85" s="33"/>
      <c r="Z85" s="33"/>
      <c r="AA85" s="33"/>
      <c r="AB85" s="33"/>
      <c r="AC85" s="33"/>
      <c r="AD85" s="33"/>
      <c r="AE85" s="33"/>
      <c r="AF85" s="33"/>
      <c r="AG85" s="33"/>
      <c r="AH85" s="33"/>
      <c r="AI85" s="33"/>
      <c r="AJ85" s="33"/>
      <c r="AK85" s="33"/>
      <c r="AL85" s="33"/>
      <c r="AM85" s="33"/>
      <c r="AN85" s="33"/>
      <c r="AO85" s="33"/>
      <c r="AP85" s="33"/>
      <c r="AQ85" s="33"/>
      <c r="AR85" s="33"/>
      <c r="AS85" s="33"/>
      <c r="AT85" s="33"/>
      <c r="AU85" s="33"/>
      <c r="AV85" s="33"/>
      <c r="AW85" s="33"/>
      <c r="AX85" s="33"/>
      <c r="AY85" s="33"/>
      <c r="AZ85" s="33"/>
      <c r="BA85" s="33"/>
      <c r="BB85" s="33"/>
      <c r="BC85" s="33"/>
      <c r="BD85" s="33"/>
      <c r="BE85" s="33"/>
      <c r="BF85" s="33"/>
      <c r="BG85" s="33"/>
      <c r="BH85" s="33"/>
      <c r="BI85" s="33"/>
      <c r="BJ85" s="33"/>
      <c r="BK85" s="33"/>
      <c r="BL85" s="33"/>
      <c r="BM85" s="33"/>
      <c r="BN85" s="33"/>
      <c r="BO85" s="33"/>
      <c r="BP85" s="33"/>
      <c r="BQ85" s="33"/>
      <c r="BR85" s="33"/>
      <c r="BS85" s="33"/>
      <c r="BT85" s="33"/>
      <c r="BU85" s="33"/>
      <c r="BV85" s="33"/>
      <c r="BW85" s="33"/>
      <c r="BX85" s="33"/>
      <c r="BY85" s="33"/>
      <c r="BZ85" s="33"/>
      <c r="CA85" s="33"/>
      <c r="CB85" s="33"/>
      <c r="CC85" s="33"/>
      <c r="CD85" s="33"/>
      <c r="CE85" s="33"/>
      <c r="CF85" s="33"/>
      <c r="CG85" s="33"/>
      <c r="CH85" s="33"/>
      <c r="CI85" s="33"/>
      <c r="CJ85" s="33"/>
      <c r="CK85" s="33"/>
      <c r="CL85" s="33"/>
      <c r="CM85" s="33"/>
      <c r="CN85" s="33"/>
      <c r="CO85" s="33"/>
      <c r="CP85" s="33"/>
      <c r="CQ85" s="33"/>
      <c r="CR85" s="33"/>
      <c r="CS85" s="33"/>
      <c r="CT85" s="33"/>
      <c r="CU85" s="33"/>
      <c r="CV85" s="33"/>
      <c r="CW85" s="33"/>
      <c r="CX85" s="33"/>
      <c r="CY85" s="33"/>
      <c r="CZ85" s="33"/>
      <c r="DA85" s="33"/>
      <c r="DB85" s="33"/>
      <c r="DC85" s="33"/>
      <c r="DD85" s="33"/>
      <c r="DE85" s="33"/>
      <c r="DF85" s="33"/>
      <c r="DG85" s="33"/>
      <c r="DH85" s="33"/>
      <c r="DI85" s="33"/>
      <c r="DJ85" s="33"/>
      <c r="DK85" s="33"/>
      <c r="DL85" s="33"/>
      <c r="DM85" s="33"/>
      <c r="DN85" s="33"/>
      <c r="DO85" s="33"/>
      <c r="DP85" s="33"/>
      <c r="DQ85" s="33"/>
      <c r="DR85" s="33"/>
      <c r="DS85" s="33"/>
      <c r="DT85" s="33"/>
      <c r="DU85" s="33"/>
      <c r="DV85" s="33"/>
      <c r="DW85" s="33"/>
      <c r="DX85" s="33"/>
      <c r="DY85" s="33"/>
      <c r="DZ85" s="33"/>
      <c r="EA85" s="33"/>
      <c r="EB85" s="33"/>
      <c r="EC85" s="33"/>
      <c r="ED85" s="33"/>
      <c r="EE85" s="33"/>
      <c r="EF85" s="33"/>
      <c r="EG85" s="33"/>
      <c r="EH85" s="33"/>
      <c r="EI85" s="33"/>
      <c r="EJ85" s="33"/>
      <c r="EK85" s="33"/>
      <c r="EL85" s="33"/>
      <c r="EM85" s="33"/>
      <c r="EN85" s="33"/>
      <c r="EO85" s="33"/>
      <c r="EP85" s="33"/>
      <c r="EQ85" s="33"/>
      <c r="ER85" s="33"/>
      <c r="ES85" s="33"/>
      <c r="ET85" s="33"/>
      <c r="EU85" s="33"/>
      <c r="EV85" s="33"/>
      <c r="EW85" s="33"/>
      <c r="EX85" s="33"/>
      <c r="EY85" s="33"/>
      <c r="EZ85" s="33"/>
      <c r="FA85" s="33"/>
      <c r="FB85" s="33"/>
      <c r="FC85" s="33"/>
      <c r="FD85" s="33"/>
      <c r="FE85" s="33"/>
      <c r="FF85" s="33"/>
    </row>
    <row r="86" spans="1:162" s="138" customFormat="1" x14ac:dyDescent="0.2">
      <c r="A86" s="464" t="s">
        <v>143</v>
      </c>
      <c r="B86" s="467" t="s">
        <v>300</v>
      </c>
      <c r="C86" s="470">
        <v>23</v>
      </c>
      <c r="D86" s="142">
        <v>30</v>
      </c>
      <c r="E86" s="145">
        <v>276</v>
      </c>
      <c r="F86" s="145" t="s">
        <v>377</v>
      </c>
      <c r="G86" s="237" t="s">
        <v>504</v>
      </c>
      <c r="H86" s="316">
        <v>236</v>
      </c>
      <c r="I86" s="124">
        <f>(('X. táblázat'!F86+'X. táblázat'!E86)*2842.013)/1000</f>
        <v>6383.1611979999998</v>
      </c>
      <c r="J86" s="130">
        <f>'X. táblázat'!G86*252.387/1000</f>
        <v>977.99962500000004</v>
      </c>
      <c r="K86" s="136">
        <f t="shared" si="5"/>
        <v>32.599987500000005</v>
      </c>
      <c r="L86" s="137">
        <f t="shared" si="6"/>
        <v>212.77203993333333</v>
      </c>
      <c r="M86" s="208"/>
      <c r="N86" s="37">
        <v>30</v>
      </c>
      <c r="O86" s="37">
        <v>0</v>
      </c>
      <c r="P86" s="224">
        <f t="shared" si="7"/>
        <v>30</v>
      </c>
      <c r="Q86" s="33"/>
      <c r="R86" s="33"/>
      <c r="S86" s="33"/>
      <c r="T86" s="33"/>
      <c r="U86" s="33"/>
      <c r="V86" s="33"/>
      <c r="W86" s="33"/>
      <c r="X86" s="33"/>
      <c r="Y86" s="33"/>
      <c r="Z86" s="33"/>
      <c r="AA86" s="33"/>
      <c r="AB86" s="33"/>
      <c r="AC86" s="33"/>
      <c r="AD86" s="33"/>
      <c r="AE86" s="33"/>
      <c r="AF86" s="33"/>
      <c r="AG86" s="33"/>
      <c r="AH86" s="33"/>
      <c r="AI86" s="33"/>
      <c r="AJ86" s="33"/>
      <c r="AK86" s="33"/>
      <c r="AL86" s="33"/>
      <c r="AM86" s="33"/>
      <c r="AN86" s="33"/>
      <c r="AO86" s="33"/>
      <c r="AP86" s="33"/>
      <c r="AQ86" s="33"/>
      <c r="AR86" s="33"/>
      <c r="AS86" s="33"/>
      <c r="AT86" s="33"/>
      <c r="AU86" s="33"/>
      <c r="AV86" s="33"/>
      <c r="AW86" s="33"/>
      <c r="AX86" s="33"/>
      <c r="AY86" s="33"/>
      <c r="AZ86" s="33"/>
      <c r="BA86" s="33"/>
      <c r="BB86" s="33"/>
      <c r="BC86" s="33"/>
      <c r="BD86" s="33"/>
      <c r="BE86" s="33"/>
      <c r="BF86" s="33"/>
      <c r="BG86" s="33"/>
      <c r="BH86" s="33"/>
      <c r="BI86" s="33"/>
      <c r="BJ86" s="33"/>
      <c r="BK86" s="33"/>
      <c r="BL86" s="33"/>
      <c r="BM86" s="33"/>
      <c r="BN86" s="33"/>
      <c r="BO86" s="33"/>
      <c r="BP86" s="33"/>
      <c r="BQ86" s="33"/>
      <c r="BR86" s="33"/>
      <c r="BS86" s="33"/>
      <c r="BT86" s="33"/>
      <c r="BU86" s="33"/>
      <c r="BV86" s="33"/>
      <c r="BW86" s="33"/>
      <c r="BX86" s="33"/>
      <c r="BY86" s="33"/>
      <c r="BZ86" s="33"/>
      <c r="CA86" s="33"/>
      <c r="CB86" s="33"/>
      <c r="CC86" s="33"/>
      <c r="CD86" s="33"/>
      <c r="CE86" s="33"/>
      <c r="CF86" s="33"/>
      <c r="CG86" s="33"/>
      <c r="CH86" s="33"/>
      <c r="CI86" s="33"/>
      <c r="CJ86" s="33"/>
      <c r="CK86" s="33"/>
      <c r="CL86" s="33"/>
      <c r="CM86" s="33"/>
      <c r="CN86" s="33"/>
      <c r="CO86" s="33"/>
      <c r="CP86" s="33"/>
      <c r="CQ86" s="33"/>
      <c r="CR86" s="33"/>
      <c r="CS86" s="33"/>
      <c r="CT86" s="33"/>
      <c r="CU86" s="33"/>
      <c r="CV86" s="33"/>
      <c r="CW86" s="33"/>
      <c r="CX86" s="33"/>
      <c r="CY86" s="33"/>
      <c r="CZ86" s="33"/>
      <c r="DA86" s="33"/>
      <c r="DB86" s="33"/>
      <c r="DC86" s="33"/>
      <c r="DD86" s="33"/>
      <c r="DE86" s="33"/>
      <c r="DF86" s="33"/>
      <c r="DG86" s="33"/>
      <c r="DH86" s="33"/>
      <c r="DI86" s="33"/>
      <c r="DJ86" s="33"/>
      <c r="DK86" s="33"/>
      <c r="DL86" s="33"/>
      <c r="DM86" s="33"/>
      <c r="DN86" s="33"/>
      <c r="DO86" s="33"/>
      <c r="DP86" s="33"/>
      <c r="DQ86" s="33"/>
      <c r="DR86" s="33"/>
      <c r="DS86" s="33"/>
      <c r="DT86" s="33"/>
      <c r="DU86" s="33"/>
      <c r="DV86" s="33"/>
      <c r="DW86" s="33"/>
      <c r="DX86" s="33"/>
      <c r="DY86" s="33"/>
      <c r="DZ86" s="33"/>
      <c r="EA86" s="33"/>
      <c r="EB86" s="33"/>
      <c r="EC86" s="33"/>
      <c r="ED86" s="33"/>
      <c r="EE86" s="33"/>
      <c r="EF86" s="33"/>
      <c r="EG86" s="33"/>
      <c r="EH86" s="33"/>
      <c r="EI86" s="33"/>
      <c r="EJ86" s="33"/>
      <c r="EK86" s="33"/>
      <c r="EL86" s="33"/>
      <c r="EM86" s="33"/>
      <c r="EN86" s="33"/>
      <c r="EO86" s="33"/>
      <c r="EP86" s="33"/>
      <c r="EQ86" s="33"/>
      <c r="ER86" s="33"/>
      <c r="ES86" s="33"/>
      <c r="ET86" s="33"/>
      <c r="EU86" s="33"/>
      <c r="EV86" s="33"/>
      <c r="EW86" s="33"/>
      <c r="EX86" s="33"/>
      <c r="EY86" s="33"/>
      <c r="EZ86" s="33"/>
      <c r="FA86" s="33"/>
      <c r="FB86" s="33"/>
      <c r="FC86" s="33"/>
      <c r="FD86" s="33"/>
      <c r="FE86" s="33"/>
      <c r="FF86" s="33"/>
    </row>
    <row r="87" spans="1:162" s="33" customFormat="1" x14ac:dyDescent="0.2">
      <c r="A87" s="465"/>
      <c r="B87" s="468"/>
      <c r="C87" s="471"/>
      <c r="D87" s="128">
        <v>30</v>
      </c>
      <c r="E87" s="117">
        <v>277</v>
      </c>
      <c r="F87" s="117" t="s">
        <v>378</v>
      </c>
      <c r="G87" s="236" t="s">
        <v>504</v>
      </c>
      <c r="H87" s="194">
        <v>236</v>
      </c>
      <c r="I87" s="22">
        <f>(('X. táblázat'!F87+'X. táblázat'!E87)*2842.013)/1000</f>
        <v>1187.9614339999998</v>
      </c>
      <c r="J87" s="22">
        <f>'X. táblázat'!G87*252.387/1000</f>
        <v>1037.3105699999999</v>
      </c>
      <c r="K87" s="83">
        <f t="shared" si="5"/>
        <v>34.577018999999993</v>
      </c>
      <c r="L87" s="38">
        <f t="shared" si="6"/>
        <v>39.598714466666664</v>
      </c>
      <c r="M87" s="203"/>
      <c r="N87" s="26">
        <v>30</v>
      </c>
      <c r="O87" s="26">
        <v>0</v>
      </c>
      <c r="P87" s="225">
        <f t="shared" si="7"/>
        <v>30</v>
      </c>
    </row>
    <row r="88" spans="1:162" s="33" customFormat="1" x14ac:dyDescent="0.2">
      <c r="A88" s="465"/>
      <c r="B88" s="468"/>
      <c r="C88" s="471"/>
      <c r="D88" s="128">
        <v>30</v>
      </c>
      <c r="E88" s="21" t="s">
        <v>300</v>
      </c>
      <c r="F88" s="21" t="s">
        <v>379</v>
      </c>
      <c r="G88" s="232">
        <v>21</v>
      </c>
      <c r="H88" s="194">
        <v>236</v>
      </c>
      <c r="I88" s="22">
        <f>(('X. táblázat'!F88+'X. táblázat'!E88)*2842.013)/1000</f>
        <v>574.08662599999991</v>
      </c>
      <c r="J88" s="22">
        <f>'X. táblázat'!G88*252.387/1000</f>
        <v>977.99962500000004</v>
      </c>
      <c r="K88" s="83">
        <f t="shared" si="5"/>
        <v>32.599987500000005</v>
      </c>
      <c r="L88" s="38">
        <f t="shared" si="6"/>
        <v>19.136220866666665</v>
      </c>
      <c r="M88" s="203"/>
      <c r="N88" s="26">
        <v>30</v>
      </c>
      <c r="O88" s="26">
        <v>0</v>
      </c>
      <c r="P88" s="225">
        <f t="shared" si="7"/>
        <v>30</v>
      </c>
    </row>
    <row r="89" spans="1:162" s="33" customFormat="1" x14ac:dyDescent="0.2">
      <c r="A89" s="465"/>
      <c r="B89" s="468"/>
      <c r="C89" s="471"/>
      <c r="D89" s="128">
        <v>20</v>
      </c>
      <c r="E89" s="21" t="s">
        <v>301</v>
      </c>
      <c r="F89" s="21" t="s">
        <v>380</v>
      </c>
      <c r="G89" s="232">
        <v>22</v>
      </c>
      <c r="H89" s="194">
        <v>236</v>
      </c>
      <c r="I89" s="22">
        <f>(('X. táblázat'!F89+'X. táblázat'!E89)*2842.013)/1000</f>
        <v>1844.4664369999998</v>
      </c>
      <c r="J89" s="22">
        <f>'X. táblázat'!G89*252.387/1000</f>
        <v>770.53751100000011</v>
      </c>
      <c r="K89" s="83">
        <f t="shared" si="5"/>
        <v>38.526875550000007</v>
      </c>
      <c r="L89" s="38">
        <f t="shared" si="6"/>
        <v>92.223321849999991</v>
      </c>
      <c r="M89" s="203"/>
      <c r="N89" s="26">
        <v>20</v>
      </c>
      <c r="O89" s="26">
        <v>0</v>
      </c>
      <c r="P89" s="225">
        <f t="shared" si="7"/>
        <v>20</v>
      </c>
    </row>
    <row r="90" spans="1:162" s="33" customFormat="1" x14ac:dyDescent="0.2">
      <c r="A90" s="465"/>
      <c r="B90" s="468"/>
      <c r="C90" s="471"/>
      <c r="D90" s="128">
        <v>20</v>
      </c>
      <c r="E90" s="21" t="s">
        <v>302</v>
      </c>
      <c r="F90" s="21" t="s">
        <v>381</v>
      </c>
      <c r="G90" s="236">
        <v>22</v>
      </c>
      <c r="H90" s="194">
        <v>236</v>
      </c>
      <c r="I90" s="22">
        <f>(('X. táblázat'!F90+'X. táblázat'!E90)*2842.013)/1000</f>
        <v>1440.9005910000001</v>
      </c>
      <c r="J90" s="22">
        <f>'X. táblázat'!G90*252.387/1000</f>
        <v>771.79944599999999</v>
      </c>
      <c r="K90" s="83">
        <f t="shared" si="5"/>
        <v>38.589972299999999</v>
      </c>
      <c r="L90" s="38">
        <f t="shared" si="6"/>
        <v>72.04502955000001</v>
      </c>
      <c r="M90" s="203"/>
      <c r="N90" s="26">
        <v>20</v>
      </c>
      <c r="O90" s="26">
        <v>0</v>
      </c>
      <c r="P90" s="225">
        <f t="shared" si="7"/>
        <v>20</v>
      </c>
    </row>
    <row r="91" spans="1:162" s="33" customFormat="1" x14ac:dyDescent="0.2">
      <c r="A91" s="465"/>
      <c r="B91" s="468"/>
      <c r="C91" s="471"/>
      <c r="D91" s="128">
        <v>20</v>
      </c>
      <c r="E91" s="21" t="s">
        <v>303</v>
      </c>
      <c r="F91" s="21" t="s">
        <v>382</v>
      </c>
      <c r="G91" s="236">
        <v>23</v>
      </c>
      <c r="H91" s="194">
        <v>236</v>
      </c>
      <c r="I91" s="22">
        <f>(('X. táblázat'!F91+'X. táblázat'!E91)*2842.013)/1000</f>
        <v>1588.6852670000001</v>
      </c>
      <c r="J91" s="22">
        <f>'X. táblázat'!G91*252.387/1000</f>
        <v>770.53751100000011</v>
      </c>
      <c r="K91" s="83">
        <f t="shared" si="5"/>
        <v>38.526875550000007</v>
      </c>
      <c r="L91" s="38">
        <f t="shared" si="6"/>
        <v>79.434263350000009</v>
      </c>
      <c r="M91" s="203"/>
      <c r="N91" s="26">
        <v>20</v>
      </c>
      <c r="O91" s="26">
        <v>0</v>
      </c>
      <c r="P91" s="225">
        <f t="shared" si="7"/>
        <v>20</v>
      </c>
    </row>
    <row r="92" spans="1:162" s="33" customFormat="1" x14ac:dyDescent="0.2">
      <c r="A92" s="465"/>
      <c r="B92" s="468"/>
      <c r="C92" s="471"/>
      <c r="D92" s="128">
        <v>20</v>
      </c>
      <c r="E92" s="21" t="s">
        <v>304</v>
      </c>
      <c r="F92" s="21" t="s">
        <v>383</v>
      </c>
      <c r="G92" s="232">
        <v>21</v>
      </c>
      <c r="H92" s="194">
        <v>236</v>
      </c>
      <c r="I92" s="22">
        <f>(('X. táblázat'!F92+'X. táblázat'!E92)*2842.013)/1000</f>
        <v>1088.4909790000002</v>
      </c>
      <c r="J92" s="22">
        <f>'X. táblázat'!G92*252.387/1000</f>
        <v>775.58525100000008</v>
      </c>
      <c r="K92" s="83">
        <f t="shared" si="5"/>
        <v>38.779262550000006</v>
      </c>
      <c r="L92" s="38">
        <f t="shared" si="6"/>
        <v>54.424548950000009</v>
      </c>
      <c r="M92" s="203"/>
      <c r="N92" s="26">
        <v>20</v>
      </c>
      <c r="O92" s="26">
        <v>0</v>
      </c>
      <c r="P92" s="225">
        <f t="shared" si="7"/>
        <v>20</v>
      </c>
    </row>
    <row r="93" spans="1:162" s="33" customFormat="1" x14ac:dyDescent="0.2">
      <c r="A93" s="465"/>
      <c r="B93" s="468"/>
      <c r="C93" s="471"/>
      <c r="D93" s="128">
        <v>20</v>
      </c>
      <c r="E93" s="21" t="s">
        <v>305</v>
      </c>
      <c r="F93" s="21" t="s">
        <v>384</v>
      </c>
      <c r="G93" s="232">
        <v>22</v>
      </c>
      <c r="H93" s="194">
        <v>236</v>
      </c>
      <c r="I93" s="22">
        <f>(('X. táblázat'!F93+'X. táblázat'!E93)*2842.013)/1000</f>
        <v>1850.1504629999999</v>
      </c>
      <c r="J93" s="22">
        <f>'X. táblázat'!G93*252.387/1000</f>
        <v>775.58525100000008</v>
      </c>
      <c r="K93" s="83">
        <f t="shared" si="5"/>
        <v>38.779262550000006</v>
      </c>
      <c r="L93" s="38">
        <f t="shared" si="6"/>
        <v>92.507523149999997</v>
      </c>
      <c r="M93" s="203"/>
      <c r="N93" s="26">
        <v>20</v>
      </c>
      <c r="O93" s="26">
        <v>0</v>
      </c>
      <c r="P93" s="225">
        <f t="shared" si="7"/>
        <v>20</v>
      </c>
    </row>
    <row r="94" spans="1:162" s="134" customFormat="1" ht="13.5" thickBot="1" x14ac:dyDescent="0.25">
      <c r="A94" s="466"/>
      <c r="B94" s="469"/>
      <c r="C94" s="472"/>
      <c r="D94" s="141">
        <v>20</v>
      </c>
      <c r="E94" s="27" t="s">
        <v>306</v>
      </c>
      <c r="F94" s="27" t="s">
        <v>385</v>
      </c>
      <c r="G94" s="233">
        <v>21</v>
      </c>
      <c r="H94" s="370">
        <v>236</v>
      </c>
      <c r="I94" s="165">
        <f>(('X. táblázat'!F94+'X. táblázat'!E94)*2842.013)/1000</f>
        <v>787.23760100000004</v>
      </c>
      <c r="J94" s="28">
        <f>'X. táblázat'!G94*252.387/1000</f>
        <v>775.58525100000008</v>
      </c>
      <c r="K94" s="88">
        <f t="shared" si="5"/>
        <v>38.779262550000006</v>
      </c>
      <c r="L94" s="133">
        <f t="shared" si="6"/>
        <v>39.361880050000003</v>
      </c>
      <c r="M94" s="204"/>
      <c r="N94" s="29">
        <v>20</v>
      </c>
      <c r="O94" s="29">
        <v>0</v>
      </c>
      <c r="P94" s="226">
        <f t="shared" si="7"/>
        <v>20</v>
      </c>
      <c r="Q94" s="33"/>
      <c r="R94" s="33"/>
      <c r="S94" s="33"/>
      <c r="T94" s="33"/>
      <c r="U94" s="33"/>
      <c r="V94" s="33"/>
      <c r="W94" s="33"/>
      <c r="X94" s="33"/>
      <c r="Y94" s="33"/>
      <c r="Z94" s="33"/>
      <c r="AA94" s="33"/>
      <c r="AB94" s="33"/>
      <c r="AC94" s="33"/>
      <c r="AD94" s="33"/>
      <c r="AE94" s="33"/>
      <c r="AF94" s="33"/>
      <c r="AG94" s="33"/>
      <c r="AH94" s="33"/>
      <c r="AI94" s="33"/>
      <c r="AJ94" s="33"/>
      <c r="AK94" s="33"/>
      <c r="AL94" s="33"/>
      <c r="AM94" s="33"/>
      <c r="AN94" s="33"/>
      <c r="AO94" s="33"/>
      <c r="AP94" s="33"/>
      <c r="AQ94" s="33"/>
      <c r="AR94" s="33"/>
      <c r="AS94" s="33"/>
      <c r="AT94" s="33"/>
      <c r="AU94" s="33"/>
      <c r="AV94" s="33"/>
      <c r="AW94" s="33"/>
      <c r="AX94" s="33"/>
      <c r="AY94" s="33"/>
      <c r="AZ94" s="33"/>
      <c r="BA94" s="33"/>
      <c r="BB94" s="33"/>
      <c r="BC94" s="33"/>
      <c r="BD94" s="33"/>
      <c r="BE94" s="33"/>
      <c r="BF94" s="33"/>
      <c r="BG94" s="33"/>
      <c r="BH94" s="33"/>
      <c r="BI94" s="33"/>
      <c r="BJ94" s="33"/>
      <c r="BK94" s="33"/>
      <c r="BL94" s="33"/>
      <c r="BM94" s="33"/>
      <c r="BN94" s="33"/>
      <c r="BO94" s="33"/>
      <c r="BP94" s="33"/>
      <c r="BQ94" s="33"/>
      <c r="BR94" s="33"/>
      <c r="BS94" s="33"/>
      <c r="BT94" s="33"/>
      <c r="BU94" s="33"/>
      <c r="BV94" s="33"/>
      <c r="BW94" s="33"/>
      <c r="BX94" s="33"/>
      <c r="BY94" s="33"/>
      <c r="BZ94" s="33"/>
      <c r="CA94" s="33"/>
      <c r="CB94" s="33"/>
      <c r="CC94" s="33"/>
      <c r="CD94" s="33"/>
      <c r="CE94" s="33"/>
      <c r="CF94" s="33"/>
      <c r="CG94" s="33"/>
      <c r="CH94" s="33"/>
      <c r="CI94" s="33"/>
      <c r="CJ94" s="33"/>
      <c r="CK94" s="33"/>
      <c r="CL94" s="33"/>
      <c r="CM94" s="33"/>
      <c r="CN94" s="33"/>
      <c r="CO94" s="33"/>
      <c r="CP94" s="33"/>
      <c r="CQ94" s="33"/>
      <c r="CR94" s="33"/>
      <c r="CS94" s="33"/>
      <c r="CT94" s="33"/>
      <c r="CU94" s="33"/>
      <c r="CV94" s="33"/>
      <c r="CW94" s="33"/>
      <c r="CX94" s="33"/>
      <c r="CY94" s="33"/>
      <c r="CZ94" s="33"/>
      <c r="DA94" s="33"/>
      <c r="DB94" s="33"/>
      <c r="DC94" s="33"/>
      <c r="DD94" s="33"/>
      <c r="DE94" s="33"/>
      <c r="DF94" s="33"/>
      <c r="DG94" s="33"/>
      <c r="DH94" s="33"/>
      <c r="DI94" s="33"/>
      <c r="DJ94" s="33"/>
      <c r="DK94" s="33"/>
      <c r="DL94" s="33"/>
      <c r="DM94" s="33"/>
      <c r="DN94" s="33"/>
      <c r="DO94" s="33"/>
      <c r="DP94" s="33"/>
      <c r="DQ94" s="33"/>
      <c r="DR94" s="33"/>
      <c r="DS94" s="33"/>
      <c r="DT94" s="33"/>
      <c r="DU94" s="33"/>
      <c r="DV94" s="33"/>
      <c r="DW94" s="33"/>
      <c r="DX94" s="33"/>
      <c r="DY94" s="33"/>
      <c r="DZ94" s="33"/>
      <c r="EA94" s="33"/>
      <c r="EB94" s="33"/>
      <c r="EC94" s="33"/>
      <c r="ED94" s="33"/>
      <c r="EE94" s="33"/>
      <c r="EF94" s="33"/>
      <c r="EG94" s="33"/>
      <c r="EH94" s="33"/>
      <c r="EI94" s="33"/>
      <c r="EJ94" s="33"/>
      <c r="EK94" s="33"/>
      <c r="EL94" s="33"/>
      <c r="EM94" s="33"/>
      <c r="EN94" s="33"/>
      <c r="EO94" s="33"/>
      <c r="EP94" s="33"/>
      <c r="EQ94" s="33"/>
      <c r="ER94" s="33"/>
      <c r="ES94" s="33"/>
      <c r="ET94" s="33"/>
      <c r="EU94" s="33"/>
      <c r="EV94" s="33"/>
      <c r="EW94" s="33"/>
      <c r="EX94" s="33"/>
      <c r="EY94" s="33"/>
      <c r="EZ94" s="33"/>
      <c r="FA94" s="33"/>
      <c r="FB94" s="33"/>
      <c r="FC94" s="33"/>
      <c r="FD94" s="33"/>
      <c r="FE94" s="33"/>
      <c r="FF94" s="33"/>
    </row>
    <row r="95" spans="1:162" s="138" customFormat="1" x14ac:dyDescent="0.2">
      <c r="A95" s="473" t="s">
        <v>172</v>
      </c>
      <c r="B95" s="451" t="s">
        <v>308</v>
      </c>
      <c r="C95" s="453">
        <v>23</v>
      </c>
      <c r="D95" s="142">
        <v>60</v>
      </c>
      <c r="E95" s="123" t="s">
        <v>307</v>
      </c>
      <c r="F95" s="123" t="s">
        <v>386</v>
      </c>
      <c r="G95" s="234">
        <v>23</v>
      </c>
      <c r="H95" s="316">
        <v>236</v>
      </c>
      <c r="I95" s="124">
        <f>(('X. táblázat'!F95+'X. táblázat'!E95)*2842.013)/1000</f>
        <v>8659.6136109999989</v>
      </c>
      <c r="J95" s="309">
        <f>'X. táblázat'!G95*252.387/1000</f>
        <v>2015.310195</v>
      </c>
      <c r="K95" s="136">
        <f t="shared" si="5"/>
        <v>33.588503250000002</v>
      </c>
      <c r="L95" s="137">
        <f t="shared" si="6"/>
        <v>144.32689351666664</v>
      </c>
      <c r="M95" s="192"/>
      <c r="N95" s="37">
        <v>60</v>
      </c>
      <c r="O95" s="37">
        <v>0</v>
      </c>
      <c r="P95" s="224">
        <f t="shared" si="7"/>
        <v>60</v>
      </c>
      <c r="Q95" s="33"/>
      <c r="R95" s="33"/>
      <c r="S95" s="33"/>
      <c r="T95" s="33"/>
      <c r="U95" s="33"/>
      <c r="V95" s="33"/>
      <c r="W95" s="33"/>
      <c r="X95" s="33"/>
      <c r="Y95" s="33"/>
      <c r="Z95" s="33"/>
      <c r="AA95" s="33"/>
      <c r="AB95" s="33"/>
      <c r="AC95" s="33"/>
      <c r="AD95" s="33"/>
      <c r="AE95" s="33"/>
      <c r="AF95" s="33"/>
      <c r="AG95" s="33"/>
      <c r="AH95" s="33"/>
      <c r="AI95" s="33"/>
      <c r="AJ95" s="33"/>
      <c r="AK95" s="33"/>
      <c r="AL95" s="33"/>
      <c r="AM95" s="33"/>
      <c r="AN95" s="33"/>
      <c r="AO95" s="33"/>
      <c r="AP95" s="33"/>
      <c r="AQ95" s="33"/>
      <c r="AR95" s="33"/>
      <c r="AS95" s="33"/>
      <c r="AT95" s="33"/>
      <c r="AU95" s="33"/>
      <c r="AV95" s="33"/>
      <c r="AW95" s="33"/>
      <c r="AX95" s="33"/>
      <c r="AY95" s="33"/>
      <c r="AZ95" s="33"/>
      <c r="BA95" s="33"/>
      <c r="BB95" s="33"/>
      <c r="BC95" s="33"/>
      <c r="BD95" s="33"/>
      <c r="BE95" s="33"/>
      <c r="BF95" s="33"/>
      <c r="BG95" s="33"/>
      <c r="BH95" s="33"/>
      <c r="BI95" s="33"/>
      <c r="BJ95" s="33"/>
      <c r="BK95" s="33"/>
      <c r="BL95" s="33"/>
      <c r="BM95" s="33"/>
      <c r="BN95" s="33"/>
      <c r="BO95" s="33"/>
      <c r="BP95" s="33"/>
      <c r="BQ95" s="33"/>
      <c r="BR95" s="33"/>
      <c r="BS95" s="33"/>
      <c r="BT95" s="33"/>
      <c r="BU95" s="33"/>
      <c r="BV95" s="33"/>
      <c r="BW95" s="33"/>
      <c r="BX95" s="33"/>
      <c r="BY95" s="33"/>
      <c r="BZ95" s="33"/>
      <c r="CA95" s="33"/>
      <c r="CB95" s="33"/>
      <c r="CC95" s="33"/>
      <c r="CD95" s="33"/>
      <c r="CE95" s="33"/>
      <c r="CF95" s="33"/>
      <c r="CG95" s="33"/>
      <c r="CH95" s="33"/>
      <c r="CI95" s="33"/>
      <c r="CJ95" s="33"/>
      <c r="CK95" s="33"/>
      <c r="CL95" s="33"/>
      <c r="CM95" s="33"/>
      <c r="CN95" s="33"/>
      <c r="CO95" s="33"/>
      <c r="CP95" s="33"/>
      <c r="CQ95" s="33"/>
      <c r="CR95" s="33"/>
      <c r="CS95" s="33"/>
      <c r="CT95" s="33"/>
      <c r="CU95" s="33"/>
      <c r="CV95" s="33"/>
      <c r="CW95" s="33"/>
      <c r="CX95" s="33"/>
      <c r="CY95" s="33"/>
      <c r="CZ95" s="33"/>
      <c r="DA95" s="33"/>
      <c r="DB95" s="33"/>
      <c r="DC95" s="33"/>
      <c r="DD95" s="33"/>
      <c r="DE95" s="33"/>
      <c r="DF95" s="33"/>
      <c r="DG95" s="33"/>
      <c r="DH95" s="33"/>
      <c r="DI95" s="33"/>
      <c r="DJ95" s="33"/>
      <c r="DK95" s="33"/>
      <c r="DL95" s="33"/>
      <c r="DM95" s="33"/>
      <c r="DN95" s="33"/>
      <c r="DO95" s="33"/>
      <c r="DP95" s="33"/>
      <c r="DQ95" s="33"/>
      <c r="DR95" s="33"/>
      <c r="DS95" s="33"/>
      <c r="DT95" s="33"/>
      <c r="DU95" s="33"/>
      <c r="DV95" s="33"/>
      <c r="DW95" s="33"/>
      <c r="DX95" s="33"/>
      <c r="DY95" s="33"/>
      <c r="DZ95" s="33"/>
      <c r="EA95" s="33"/>
      <c r="EB95" s="33"/>
      <c r="EC95" s="33"/>
      <c r="ED95" s="33"/>
      <c r="EE95" s="33"/>
      <c r="EF95" s="33"/>
      <c r="EG95" s="33"/>
      <c r="EH95" s="33"/>
      <c r="EI95" s="33"/>
      <c r="EJ95" s="33"/>
      <c r="EK95" s="33"/>
      <c r="EL95" s="33"/>
      <c r="EM95" s="33"/>
      <c r="EN95" s="33"/>
      <c r="EO95" s="33"/>
      <c r="EP95" s="33"/>
      <c r="EQ95" s="33"/>
      <c r="ER95" s="33"/>
      <c r="ES95" s="33"/>
      <c r="ET95" s="33"/>
      <c r="EU95" s="33"/>
      <c r="EV95" s="33"/>
      <c r="EW95" s="33"/>
      <c r="EX95" s="33"/>
      <c r="EY95" s="33"/>
      <c r="EZ95" s="33"/>
      <c r="FA95" s="33"/>
      <c r="FB95" s="33"/>
      <c r="FC95" s="33"/>
      <c r="FD95" s="33"/>
      <c r="FE95" s="33"/>
      <c r="FF95" s="33"/>
    </row>
    <row r="96" spans="1:162" s="33" customFormat="1" x14ac:dyDescent="0.2">
      <c r="A96" s="420"/>
      <c r="B96" s="422"/>
      <c r="C96" s="454"/>
      <c r="D96" s="128">
        <v>31</v>
      </c>
      <c r="E96" s="21" t="s">
        <v>308</v>
      </c>
      <c r="F96" s="21" t="s">
        <v>387</v>
      </c>
      <c r="G96" s="232">
        <v>23</v>
      </c>
      <c r="H96" s="194">
        <v>236</v>
      </c>
      <c r="I96" s="22">
        <f>(('X. táblázat'!F96+'X. táblázat'!E96)*2842.013)/1000</f>
        <v>1222.0655899999999</v>
      </c>
      <c r="J96" s="22">
        <f>'X. táblázat'!G96*252.387/1000</f>
        <v>1070.8780409999999</v>
      </c>
      <c r="K96" s="83">
        <f t="shared" si="5"/>
        <v>34.544452935483868</v>
      </c>
      <c r="L96" s="38">
        <f t="shared" si="6"/>
        <v>39.421470645161286</v>
      </c>
      <c r="M96" s="199"/>
      <c r="N96" s="26">
        <v>31</v>
      </c>
      <c r="O96" s="26">
        <v>0</v>
      </c>
      <c r="P96" s="225">
        <f t="shared" si="7"/>
        <v>31</v>
      </c>
    </row>
    <row r="97" spans="1:162" s="134" customFormat="1" ht="13.5" thickBot="1" x14ac:dyDescent="0.25">
      <c r="A97" s="474"/>
      <c r="B97" s="475"/>
      <c r="C97" s="477"/>
      <c r="D97" s="141">
        <v>60</v>
      </c>
      <c r="E97" s="146">
        <v>286</v>
      </c>
      <c r="F97" s="146" t="s">
        <v>388</v>
      </c>
      <c r="G97" s="233">
        <v>23</v>
      </c>
      <c r="H97" s="370">
        <v>236</v>
      </c>
      <c r="I97" s="165">
        <f>(('X. táblázat'!F97+'X. táblázat'!E97)*2842.013)/1000</f>
        <v>2185.5079970000002</v>
      </c>
      <c r="J97" s="170">
        <f>'X. táblázat'!G97*252.387/1000</f>
        <v>2015.310195</v>
      </c>
      <c r="K97" s="88">
        <f t="shared" si="5"/>
        <v>33.588503250000002</v>
      </c>
      <c r="L97" s="133">
        <f t="shared" si="6"/>
        <v>36.425133283333338</v>
      </c>
      <c r="M97" s="200"/>
      <c r="N97" s="29">
        <v>60</v>
      </c>
      <c r="O97" s="29">
        <v>0</v>
      </c>
      <c r="P97" s="226">
        <f t="shared" si="7"/>
        <v>60</v>
      </c>
      <c r="Q97" s="33"/>
      <c r="R97" s="33"/>
      <c r="S97" s="33"/>
      <c r="T97" s="33"/>
      <c r="U97" s="33"/>
      <c r="V97" s="33"/>
      <c r="W97" s="33"/>
      <c r="X97" s="33"/>
      <c r="Y97" s="33"/>
      <c r="Z97" s="33"/>
      <c r="AA97" s="33"/>
      <c r="AB97" s="33"/>
      <c r="AC97" s="33"/>
      <c r="AD97" s="33"/>
      <c r="AE97" s="33"/>
      <c r="AF97" s="33"/>
      <c r="AG97" s="33"/>
      <c r="AH97" s="33"/>
      <c r="AI97" s="33"/>
      <c r="AJ97" s="33"/>
      <c r="AK97" s="33"/>
      <c r="AL97" s="33"/>
      <c r="AM97" s="33"/>
      <c r="AN97" s="33"/>
      <c r="AO97" s="33"/>
      <c r="AP97" s="33"/>
      <c r="AQ97" s="33"/>
      <c r="AR97" s="33"/>
      <c r="AS97" s="33"/>
      <c r="AT97" s="33"/>
      <c r="AU97" s="33"/>
      <c r="AV97" s="33"/>
      <c r="AW97" s="33"/>
      <c r="AX97" s="33"/>
      <c r="AY97" s="33"/>
      <c r="AZ97" s="33"/>
      <c r="BA97" s="33"/>
      <c r="BB97" s="33"/>
      <c r="BC97" s="33"/>
      <c r="BD97" s="33"/>
      <c r="BE97" s="33"/>
      <c r="BF97" s="33"/>
      <c r="BG97" s="33"/>
      <c r="BH97" s="33"/>
      <c r="BI97" s="33"/>
      <c r="BJ97" s="33"/>
      <c r="BK97" s="33"/>
      <c r="BL97" s="33"/>
      <c r="BM97" s="33"/>
      <c r="BN97" s="33"/>
      <c r="BO97" s="33"/>
      <c r="BP97" s="33"/>
      <c r="BQ97" s="33"/>
      <c r="BR97" s="33"/>
      <c r="BS97" s="33"/>
      <c r="BT97" s="33"/>
      <c r="BU97" s="33"/>
      <c r="BV97" s="33"/>
      <c r="BW97" s="33"/>
      <c r="BX97" s="33"/>
      <c r="BY97" s="33"/>
      <c r="BZ97" s="33"/>
      <c r="CA97" s="33"/>
      <c r="CB97" s="33"/>
      <c r="CC97" s="33"/>
      <c r="CD97" s="33"/>
      <c r="CE97" s="33"/>
      <c r="CF97" s="33"/>
      <c r="CG97" s="33"/>
      <c r="CH97" s="33"/>
      <c r="CI97" s="33"/>
      <c r="CJ97" s="33"/>
      <c r="CK97" s="33"/>
      <c r="CL97" s="33"/>
      <c r="CM97" s="33"/>
      <c r="CN97" s="33"/>
      <c r="CO97" s="33"/>
      <c r="CP97" s="33"/>
      <c r="CQ97" s="33"/>
      <c r="CR97" s="33"/>
      <c r="CS97" s="33"/>
      <c r="CT97" s="33"/>
      <c r="CU97" s="33"/>
      <c r="CV97" s="33"/>
      <c r="CW97" s="33"/>
      <c r="CX97" s="33"/>
      <c r="CY97" s="33"/>
      <c r="CZ97" s="33"/>
      <c r="DA97" s="33"/>
      <c r="DB97" s="33"/>
      <c r="DC97" s="33"/>
      <c r="DD97" s="33"/>
      <c r="DE97" s="33"/>
      <c r="DF97" s="33"/>
      <c r="DG97" s="33"/>
      <c r="DH97" s="33"/>
      <c r="DI97" s="33"/>
      <c r="DJ97" s="33"/>
      <c r="DK97" s="33"/>
      <c r="DL97" s="33"/>
      <c r="DM97" s="33"/>
      <c r="DN97" s="33"/>
      <c r="DO97" s="33"/>
      <c r="DP97" s="33"/>
      <c r="DQ97" s="33"/>
      <c r="DR97" s="33"/>
      <c r="DS97" s="33"/>
      <c r="DT97" s="33"/>
      <c r="DU97" s="33"/>
      <c r="DV97" s="33"/>
      <c r="DW97" s="33"/>
      <c r="DX97" s="33"/>
      <c r="DY97" s="33"/>
      <c r="DZ97" s="33"/>
      <c r="EA97" s="33"/>
      <c r="EB97" s="33"/>
      <c r="EC97" s="33"/>
      <c r="ED97" s="33"/>
      <c r="EE97" s="33"/>
      <c r="EF97" s="33"/>
      <c r="EG97" s="33"/>
      <c r="EH97" s="33"/>
      <c r="EI97" s="33"/>
      <c r="EJ97" s="33"/>
      <c r="EK97" s="33"/>
      <c r="EL97" s="33"/>
      <c r="EM97" s="33"/>
      <c r="EN97" s="33"/>
      <c r="EO97" s="33"/>
      <c r="EP97" s="33"/>
      <c r="EQ97" s="33"/>
      <c r="ER97" s="33"/>
      <c r="ES97" s="33"/>
      <c r="ET97" s="33"/>
      <c r="EU97" s="33"/>
      <c r="EV97" s="33"/>
      <c r="EW97" s="33"/>
      <c r="EX97" s="33"/>
      <c r="EY97" s="33"/>
      <c r="EZ97" s="33"/>
      <c r="FA97" s="33"/>
      <c r="FB97" s="33"/>
      <c r="FC97" s="33"/>
      <c r="FD97" s="33"/>
      <c r="FE97" s="33"/>
      <c r="FF97" s="33"/>
    </row>
    <row r="98" spans="1:162" s="134" customFormat="1" ht="13.5" thickBot="1" x14ac:dyDescent="0.25">
      <c r="A98" s="209">
        <v>6068</v>
      </c>
      <c r="B98" s="279">
        <v>287</v>
      </c>
      <c r="C98" s="210"/>
      <c r="D98" s="202">
        <v>30</v>
      </c>
      <c r="E98" s="207">
        <v>287</v>
      </c>
      <c r="F98" s="207" t="s">
        <v>389</v>
      </c>
      <c r="G98" s="232">
        <v>21</v>
      </c>
      <c r="H98" s="316">
        <v>236</v>
      </c>
      <c r="I98" s="124">
        <f>(('X. táblázat'!F98+'X. táblázat'!E98)*2842.013)/1000</f>
        <v>1804.6782549999998</v>
      </c>
      <c r="J98" s="152">
        <f>'X. táblázat'!G98*252.387/1000</f>
        <v>977.99962500000004</v>
      </c>
      <c r="K98" s="83">
        <f t="shared" si="5"/>
        <v>32.599987500000005</v>
      </c>
      <c r="L98" s="38">
        <f t="shared" si="6"/>
        <v>60.15594183333333</v>
      </c>
      <c r="M98" s="199"/>
      <c r="N98" s="26">
        <v>30</v>
      </c>
      <c r="O98" s="26">
        <v>0</v>
      </c>
      <c r="P98" s="225">
        <f>+N98-O98</f>
        <v>30</v>
      </c>
      <c r="Q98" s="33"/>
      <c r="R98" s="33"/>
      <c r="S98" s="33"/>
      <c r="T98" s="33"/>
      <c r="U98" s="33"/>
      <c r="V98" s="33"/>
      <c r="W98" s="33"/>
      <c r="X98" s="33"/>
      <c r="Y98" s="33"/>
      <c r="Z98" s="33"/>
      <c r="AA98" s="33"/>
      <c r="AB98" s="33"/>
      <c r="AC98" s="33"/>
      <c r="AD98" s="33"/>
      <c r="AE98" s="33"/>
      <c r="AF98" s="33"/>
      <c r="AG98" s="33"/>
      <c r="AH98" s="33"/>
      <c r="AI98" s="33"/>
      <c r="AJ98" s="33"/>
      <c r="AK98" s="33"/>
      <c r="AL98" s="33"/>
      <c r="AM98" s="33"/>
      <c r="AN98" s="33"/>
      <c r="AO98" s="33"/>
      <c r="AP98" s="33"/>
      <c r="AQ98" s="33"/>
      <c r="AR98" s="33"/>
      <c r="AS98" s="33"/>
      <c r="AT98" s="33"/>
      <c r="AU98" s="33"/>
      <c r="AV98" s="33"/>
      <c r="AW98" s="33"/>
      <c r="AX98" s="33"/>
      <c r="AY98" s="33"/>
      <c r="AZ98" s="33"/>
      <c r="BA98" s="33"/>
      <c r="BB98" s="33"/>
      <c r="BC98" s="33"/>
      <c r="BD98" s="33"/>
      <c r="BE98" s="33"/>
      <c r="BF98" s="33"/>
      <c r="BG98" s="33"/>
      <c r="BH98" s="33"/>
      <c r="BI98" s="33"/>
      <c r="BJ98" s="33"/>
      <c r="BK98" s="33"/>
      <c r="BL98" s="33"/>
      <c r="BM98" s="33"/>
      <c r="BN98" s="33"/>
      <c r="BO98" s="33"/>
      <c r="BP98" s="33"/>
      <c r="BQ98" s="33"/>
      <c r="BR98" s="33"/>
      <c r="BS98" s="33"/>
      <c r="BT98" s="33"/>
      <c r="BU98" s="33"/>
      <c r="BV98" s="33"/>
      <c r="BW98" s="33"/>
      <c r="BX98" s="33"/>
      <c r="BY98" s="33"/>
      <c r="BZ98" s="33"/>
      <c r="CA98" s="33"/>
      <c r="CB98" s="33"/>
      <c r="CC98" s="33"/>
      <c r="CD98" s="33"/>
      <c r="CE98" s="33"/>
      <c r="CF98" s="33"/>
      <c r="CG98" s="33"/>
      <c r="CH98" s="33"/>
      <c r="CI98" s="33"/>
      <c r="CJ98" s="33"/>
      <c r="CK98" s="33"/>
      <c r="CL98" s="33"/>
      <c r="CM98" s="33"/>
      <c r="CN98" s="33"/>
      <c r="CO98" s="33"/>
      <c r="CP98" s="33"/>
      <c r="CQ98" s="33"/>
      <c r="CR98" s="33"/>
      <c r="CS98" s="33"/>
      <c r="CT98" s="33"/>
      <c r="CU98" s="33"/>
      <c r="CV98" s="33"/>
      <c r="CW98" s="33"/>
      <c r="CX98" s="33"/>
      <c r="CY98" s="33"/>
      <c r="CZ98" s="33"/>
      <c r="DA98" s="33"/>
      <c r="DB98" s="33"/>
      <c r="DC98" s="33"/>
      <c r="DD98" s="33"/>
      <c r="DE98" s="33"/>
      <c r="DF98" s="33"/>
      <c r="DG98" s="33"/>
      <c r="DH98" s="33"/>
      <c r="DI98" s="33"/>
      <c r="DJ98" s="33"/>
      <c r="DK98" s="33"/>
      <c r="DL98" s="33"/>
      <c r="DM98" s="33"/>
      <c r="DN98" s="33"/>
      <c r="DO98" s="33"/>
      <c r="DP98" s="33"/>
      <c r="DQ98" s="33"/>
      <c r="DR98" s="33"/>
      <c r="DS98" s="33"/>
      <c r="DT98" s="33"/>
      <c r="DU98" s="33"/>
      <c r="DV98" s="33"/>
      <c r="DW98" s="33"/>
      <c r="DX98" s="33"/>
      <c r="DY98" s="33"/>
      <c r="DZ98" s="33"/>
      <c r="EA98" s="33"/>
      <c r="EB98" s="33"/>
      <c r="EC98" s="33"/>
      <c r="ED98" s="33"/>
      <c r="EE98" s="33"/>
      <c r="EF98" s="33"/>
      <c r="EG98" s="33"/>
      <c r="EH98" s="33"/>
      <c r="EI98" s="33"/>
      <c r="EJ98" s="33"/>
      <c r="EK98" s="33"/>
      <c r="EL98" s="33"/>
      <c r="EM98" s="33"/>
      <c r="EN98" s="33"/>
      <c r="EO98" s="33"/>
      <c r="EP98" s="33"/>
      <c r="EQ98" s="33"/>
      <c r="ER98" s="33"/>
      <c r="ES98" s="33"/>
      <c r="ET98" s="33"/>
      <c r="EU98" s="33"/>
      <c r="EV98" s="33"/>
      <c r="EW98" s="33"/>
      <c r="EX98" s="33"/>
      <c r="EY98" s="33"/>
      <c r="EZ98" s="33"/>
      <c r="FA98" s="33"/>
      <c r="FB98" s="33"/>
      <c r="FC98" s="33"/>
      <c r="FD98" s="33"/>
      <c r="FE98" s="33"/>
      <c r="FF98" s="33"/>
    </row>
    <row r="99" spans="1:162" s="155" customFormat="1" ht="13.5" thickBot="1" x14ac:dyDescent="0.25">
      <c r="A99" s="147" t="s">
        <v>112</v>
      </c>
      <c r="B99" s="272">
        <v>152</v>
      </c>
      <c r="C99" s="149"/>
      <c r="D99" s="150">
        <v>74</v>
      </c>
      <c r="E99" s="247">
        <v>152</v>
      </c>
      <c r="F99" s="151" t="s">
        <v>418</v>
      </c>
      <c r="G99" s="239">
        <v>22</v>
      </c>
      <c r="H99" s="316">
        <v>236</v>
      </c>
      <c r="I99" s="124">
        <f>(('X. táblázat'!F99+'X. táblázat'!E99)*2842.013)/1000</f>
        <v>7303.9734100000005</v>
      </c>
      <c r="J99" s="152">
        <f>'X. táblázat'!G99*252.387/1000</f>
        <v>2668.9925250000001</v>
      </c>
      <c r="K99" s="153">
        <f t="shared" si="5"/>
        <v>36.067466554054057</v>
      </c>
      <c r="L99" s="154">
        <f t="shared" si="6"/>
        <v>98.702343378378387</v>
      </c>
      <c r="M99" s="211">
        <v>1</v>
      </c>
      <c r="N99" s="148">
        <v>75</v>
      </c>
      <c r="O99" s="148">
        <v>0</v>
      </c>
      <c r="P99" s="228">
        <f t="shared" si="7"/>
        <v>75</v>
      </c>
      <c r="Q99" s="33"/>
      <c r="R99" s="33"/>
      <c r="S99" s="33"/>
      <c r="T99" s="33"/>
      <c r="U99" s="33"/>
      <c r="V99" s="33"/>
      <c r="W99" s="33"/>
      <c r="X99" s="33"/>
      <c r="Y99" s="33"/>
      <c r="Z99" s="33"/>
      <c r="AA99" s="33"/>
      <c r="AB99" s="33"/>
      <c r="AC99" s="33"/>
      <c r="AD99" s="33"/>
      <c r="AE99" s="33"/>
      <c r="AF99" s="33"/>
      <c r="AG99" s="33"/>
      <c r="AH99" s="33"/>
      <c r="AI99" s="33"/>
      <c r="AJ99" s="33"/>
      <c r="AK99" s="33"/>
      <c r="AL99" s="33"/>
      <c r="AM99" s="33"/>
      <c r="AN99" s="33"/>
      <c r="AO99" s="33"/>
      <c r="AP99" s="33"/>
      <c r="AQ99" s="33"/>
      <c r="AR99" s="33"/>
      <c r="AS99" s="33"/>
      <c r="AT99" s="33"/>
      <c r="AU99" s="33"/>
      <c r="AV99" s="33"/>
      <c r="AW99" s="33"/>
      <c r="AX99" s="33"/>
      <c r="AY99" s="33"/>
      <c r="AZ99" s="33"/>
      <c r="BA99" s="33"/>
      <c r="BB99" s="33"/>
      <c r="BC99" s="33"/>
      <c r="BD99" s="33"/>
      <c r="BE99" s="33"/>
      <c r="BF99" s="33"/>
      <c r="BG99" s="33"/>
      <c r="BH99" s="33"/>
      <c r="BI99" s="33"/>
      <c r="BJ99" s="33"/>
      <c r="BK99" s="33"/>
      <c r="BL99" s="33"/>
      <c r="BM99" s="33"/>
      <c r="BN99" s="33"/>
      <c r="BO99" s="33"/>
      <c r="BP99" s="33"/>
      <c r="BQ99" s="33"/>
      <c r="BR99" s="33"/>
      <c r="BS99" s="33"/>
      <c r="BT99" s="33"/>
      <c r="BU99" s="33"/>
      <c r="BV99" s="33"/>
      <c r="BW99" s="33"/>
      <c r="BX99" s="33"/>
      <c r="BY99" s="33"/>
      <c r="BZ99" s="33"/>
      <c r="CA99" s="33"/>
      <c r="CB99" s="33"/>
      <c r="CC99" s="33"/>
      <c r="CD99" s="33"/>
      <c r="CE99" s="33"/>
      <c r="CF99" s="33"/>
      <c r="CG99" s="33"/>
      <c r="CH99" s="33"/>
      <c r="CI99" s="33"/>
      <c r="CJ99" s="33"/>
      <c r="CK99" s="33"/>
      <c r="CL99" s="33"/>
      <c r="CM99" s="33"/>
      <c r="CN99" s="33"/>
      <c r="CO99" s="33"/>
      <c r="CP99" s="33"/>
      <c r="CQ99" s="33"/>
      <c r="CR99" s="33"/>
      <c r="CS99" s="33"/>
      <c r="CT99" s="33"/>
      <c r="CU99" s="33"/>
      <c r="CV99" s="33"/>
      <c r="CW99" s="33"/>
      <c r="CX99" s="33"/>
      <c r="CY99" s="33"/>
      <c r="CZ99" s="33"/>
      <c r="DA99" s="33"/>
      <c r="DB99" s="33"/>
      <c r="DC99" s="33"/>
      <c r="DD99" s="33"/>
      <c r="DE99" s="33"/>
      <c r="DF99" s="33"/>
      <c r="DG99" s="33"/>
      <c r="DH99" s="33"/>
      <c r="DI99" s="33"/>
      <c r="DJ99" s="33"/>
      <c r="DK99" s="33"/>
      <c r="DL99" s="33"/>
      <c r="DM99" s="33"/>
      <c r="DN99" s="33"/>
      <c r="DO99" s="33"/>
      <c r="DP99" s="33"/>
      <c r="DQ99" s="33"/>
      <c r="DR99" s="33"/>
      <c r="DS99" s="33"/>
      <c r="DT99" s="33"/>
      <c r="DU99" s="33"/>
      <c r="DV99" s="33"/>
      <c r="DW99" s="33"/>
      <c r="DX99" s="33"/>
      <c r="DY99" s="33"/>
      <c r="DZ99" s="33"/>
      <c r="EA99" s="33"/>
      <c r="EB99" s="33"/>
      <c r="EC99" s="33"/>
      <c r="ED99" s="33"/>
      <c r="EE99" s="33"/>
      <c r="EF99" s="33"/>
      <c r="EG99" s="33"/>
      <c r="EH99" s="33"/>
      <c r="EI99" s="33"/>
      <c r="EJ99" s="33"/>
      <c r="EK99" s="33"/>
      <c r="EL99" s="33"/>
      <c r="EM99" s="33"/>
      <c r="EN99" s="33"/>
      <c r="EO99" s="33"/>
      <c r="EP99" s="33"/>
      <c r="EQ99" s="33"/>
      <c r="ER99" s="33"/>
      <c r="ES99" s="33"/>
      <c r="ET99" s="33"/>
      <c r="EU99" s="33"/>
      <c r="EV99" s="33"/>
      <c r="EW99" s="33"/>
      <c r="EX99" s="33"/>
      <c r="EY99" s="33"/>
      <c r="EZ99" s="33"/>
      <c r="FA99" s="33"/>
      <c r="FB99" s="33"/>
      <c r="FC99" s="33"/>
      <c r="FD99" s="33"/>
      <c r="FE99" s="33"/>
      <c r="FF99" s="33"/>
    </row>
    <row r="100" spans="1:162" s="155" customFormat="1" ht="13.5" thickBot="1" x14ac:dyDescent="0.25">
      <c r="A100" s="147" t="s">
        <v>113</v>
      </c>
      <c r="B100" s="272">
        <v>153</v>
      </c>
      <c r="C100" s="149"/>
      <c r="D100" s="150">
        <v>17</v>
      </c>
      <c r="E100" s="247">
        <v>153</v>
      </c>
      <c r="F100" s="151" t="s">
        <v>445</v>
      </c>
      <c r="G100" s="240">
        <v>21</v>
      </c>
      <c r="H100" s="316">
        <v>236</v>
      </c>
      <c r="I100" s="124">
        <f>(('X. táblázat'!F100+'X. táblázat'!E100)*2842.013)/1000</f>
        <v>1764.8900729999998</v>
      </c>
      <c r="J100" s="152">
        <f>'X. táblázat'!G100*252.387/1000</f>
        <v>488.11645799999997</v>
      </c>
      <c r="K100" s="153">
        <f t="shared" ref="K100:K132" si="8">+J100/D100</f>
        <v>28.712732823529411</v>
      </c>
      <c r="L100" s="154">
        <f t="shared" ref="L100:L132" si="9">+I100/D100</f>
        <v>103.81706311764705</v>
      </c>
      <c r="M100" s="212"/>
      <c r="N100" s="148">
        <v>17</v>
      </c>
      <c r="O100" s="148">
        <v>0</v>
      </c>
      <c r="P100" s="228">
        <f t="shared" si="7"/>
        <v>17</v>
      </c>
      <c r="Q100" s="33"/>
      <c r="R100" s="33"/>
      <c r="S100" s="33"/>
      <c r="T100" s="33"/>
      <c r="U100" s="33"/>
      <c r="V100" s="33"/>
      <c r="W100" s="33"/>
      <c r="X100" s="33"/>
      <c r="Y100" s="33"/>
      <c r="Z100" s="33"/>
      <c r="AA100" s="33"/>
      <c r="AB100" s="33"/>
      <c r="AC100" s="33"/>
      <c r="AD100" s="33"/>
      <c r="AE100" s="33"/>
      <c r="AF100" s="33"/>
      <c r="AG100" s="33"/>
      <c r="AH100" s="33"/>
      <c r="AI100" s="33"/>
      <c r="AJ100" s="33"/>
      <c r="AK100" s="33"/>
      <c r="AL100" s="33"/>
      <c r="AM100" s="33"/>
      <c r="AN100" s="33"/>
      <c r="AO100" s="33"/>
      <c r="AP100" s="33"/>
      <c r="AQ100" s="33"/>
      <c r="AR100" s="33"/>
      <c r="AS100" s="33"/>
      <c r="AT100" s="33"/>
      <c r="AU100" s="33"/>
      <c r="AV100" s="33"/>
      <c r="AW100" s="33"/>
      <c r="AX100" s="33"/>
      <c r="AY100" s="33"/>
      <c r="AZ100" s="33"/>
      <c r="BA100" s="33"/>
      <c r="BB100" s="33"/>
      <c r="BC100" s="33"/>
      <c r="BD100" s="33"/>
      <c r="BE100" s="33"/>
      <c r="BF100" s="33"/>
      <c r="BG100" s="33"/>
      <c r="BH100" s="33"/>
      <c r="BI100" s="33"/>
      <c r="BJ100" s="33"/>
      <c r="BK100" s="33"/>
      <c r="BL100" s="33"/>
      <c r="BM100" s="33"/>
      <c r="BN100" s="33"/>
      <c r="BO100" s="33"/>
      <c r="BP100" s="33"/>
      <c r="BQ100" s="33"/>
      <c r="BR100" s="33"/>
      <c r="BS100" s="33"/>
      <c r="BT100" s="33"/>
      <c r="BU100" s="33"/>
      <c r="BV100" s="33"/>
      <c r="BW100" s="33"/>
      <c r="BX100" s="33"/>
      <c r="BY100" s="33"/>
      <c r="BZ100" s="33"/>
      <c r="CA100" s="33"/>
      <c r="CB100" s="33"/>
      <c r="CC100" s="33"/>
      <c r="CD100" s="33"/>
      <c r="CE100" s="33"/>
      <c r="CF100" s="33"/>
      <c r="CG100" s="33"/>
      <c r="CH100" s="33"/>
      <c r="CI100" s="33"/>
      <c r="CJ100" s="33"/>
      <c r="CK100" s="33"/>
      <c r="CL100" s="33"/>
      <c r="CM100" s="33"/>
      <c r="CN100" s="33"/>
      <c r="CO100" s="33"/>
      <c r="CP100" s="33"/>
      <c r="CQ100" s="33"/>
      <c r="CR100" s="33"/>
      <c r="CS100" s="33"/>
      <c r="CT100" s="33"/>
      <c r="CU100" s="33"/>
      <c r="CV100" s="33"/>
      <c r="CW100" s="33"/>
      <c r="CX100" s="33"/>
      <c r="CY100" s="33"/>
      <c r="CZ100" s="33"/>
      <c r="DA100" s="33"/>
      <c r="DB100" s="33"/>
      <c r="DC100" s="33"/>
      <c r="DD100" s="33"/>
      <c r="DE100" s="33"/>
      <c r="DF100" s="33"/>
      <c r="DG100" s="33"/>
      <c r="DH100" s="33"/>
      <c r="DI100" s="33"/>
      <c r="DJ100" s="33"/>
      <c r="DK100" s="33"/>
      <c r="DL100" s="33"/>
      <c r="DM100" s="33"/>
      <c r="DN100" s="33"/>
      <c r="DO100" s="33"/>
      <c r="DP100" s="33"/>
      <c r="DQ100" s="33"/>
      <c r="DR100" s="33"/>
      <c r="DS100" s="33"/>
      <c r="DT100" s="33"/>
      <c r="DU100" s="33"/>
      <c r="DV100" s="33"/>
      <c r="DW100" s="33"/>
      <c r="DX100" s="33"/>
      <c r="DY100" s="33"/>
      <c r="DZ100" s="33"/>
      <c r="EA100" s="33"/>
      <c r="EB100" s="33"/>
      <c r="EC100" s="33"/>
      <c r="ED100" s="33"/>
      <c r="EE100" s="33"/>
      <c r="EF100" s="33"/>
      <c r="EG100" s="33"/>
      <c r="EH100" s="33"/>
      <c r="EI100" s="33"/>
      <c r="EJ100" s="33"/>
      <c r="EK100" s="33"/>
      <c r="EL100" s="33"/>
      <c r="EM100" s="33"/>
      <c r="EN100" s="33"/>
      <c r="EO100" s="33"/>
      <c r="EP100" s="33"/>
      <c r="EQ100" s="33"/>
      <c r="ER100" s="33"/>
      <c r="ES100" s="33"/>
      <c r="ET100" s="33"/>
      <c r="EU100" s="33"/>
      <c r="EV100" s="33"/>
      <c r="EW100" s="33"/>
      <c r="EX100" s="33"/>
      <c r="EY100" s="33"/>
      <c r="EZ100" s="33"/>
      <c r="FA100" s="33"/>
      <c r="FB100" s="33"/>
      <c r="FC100" s="33"/>
      <c r="FD100" s="33"/>
      <c r="FE100" s="33"/>
      <c r="FF100" s="33"/>
    </row>
    <row r="101" spans="1:162" s="155" customFormat="1" ht="13.5" thickBot="1" x14ac:dyDescent="0.25">
      <c r="A101" s="147" t="s">
        <v>114</v>
      </c>
      <c r="B101" s="272">
        <v>154</v>
      </c>
      <c r="C101" s="149"/>
      <c r="D101" s="150">
        <v>58</v>
      </c>
      <c r="E101" s="247">
        <v>154</v>
      </c>
      <c r="F101" s="151" t="s">
        <v>419</v>
      </c>
      <c r="G101" s="240">
        <v>21</v>
      </c>
      <c r="H101" s="316">
        <v>236</v>
      </c>
      <c r="I101" s="124">
        <f>(('X. táblázat'!F101+'X. táblázat'!E101)*2842.013)/1000</f>
        <v>4191.9691750000002</v>
      </c>
      <c r="J101" s="152">
        <f>'X. táblázat'!G101*252.387/1000</f>
        <v>1702.0979280000001</v>
      </c>
      <c r="K101" s="153">
        <f t="shared" si="8"/>
        <v>29.346516000000001</v>
      </c>
      <c r="L101" s="154">
        <f t="shared" si="9"/>
        <v>72.275330603448282</v>
      </c>
      <c r="M101" s="212">
        <v>2</v>
      </c>
      <c r="N101" s="148">
        <v>60</v>
      </c>
      <c r="O101" s="152">
        <v>0</v>
      </c>
      <c r="P101" s="228">
        <f t="shared" si="7"/>
        <v>60</v>
      </c>
      <c r="Q101" s="33"/>
      <c r="R101" s="33"/>
      <c r="S101" s="33"/>
      <c r="T101" s="33"/>
      <c r="U101" s="33"/>
      <c r="V101" s="33"/>
      <c r="W101" s="33"/>
      <c r="X101" s="33"/>
      <c r="Y101" s="33"/>
      <c r="Z101" s="33"/>
      <c r="AA101" s="33"/>
      <c r="AB101" s="33"/>
      <c r="AC101" s="33"/>
      <c r="AD101" s="33"/>
      <c r="AE101" s="33"/>
      <c r="AF101" s="33"/>
      <c r="AG101" s="33"/>
      <c r="AH101" s="33"/>
      <c r="AI101" s="33"/>
      <c r="AJ101" s="33"/>
      <c r="AK101" s="33"/>
      <c r="AL101" s="33"/>
      <c r="AM101" s="33"/>
      <c r="AN101" s="33"/>
      <c r="AO101" s="33"/>
      <c r="AP101" s="33"/>
      <c r="AQ101" s="33"/>
      <c r="AR101" s="33"/>
      <c r="AS101" s="33"/>
      <c r="AT101" s="33"/>
      <c r="AU101" s="33"/>
      <c r="AV101" s="33"/>
      <c r="AW101" s="33"/>
      <c r="AX101" s="33"/>
      <c r="AY101" s="33"/>
      <c r="AZ101" s="33"/>
      <c r="BA101" s="33"/>
      <c r="BB101" s="33"/>
      <c r="BC101" s="33"/>
      <c r="BD101" s="33"/>
      <c r="BE101" s="33"/>
      <c r="BF101" s="33"/>
      <c r="BG101" s="33"/>
      <c r="BH101" s="33"/>
      <c r="BI101" s="33"/>
      <c r="BJ101" s="33"/>
      <c r="BK101" s="33"/>
      <c r="BL101" s="33"/>
      <c r="BM101" s="33"/>
      <c r="BN101" s="33"/>
      <c r="BO101" s="33"/>
      <c r="BP101" s="33"/>
      <c r="BQ101" s="33"/>
      <c r="BR101" s="33"/>
      <c r="BS101" s="33"/>
      <c r="BT101" s="33"/>
      <c r="BU101" s="33"/>
      <c r="BV101" s="33"/>
      <c r="BW101" s="33"/>
      <c r="BX101" s="33"/>
      <c r="BY101" s="33"/>
      <c r="BZ101" s="33"/>
      <c r="CA101" s="33"/>
      <c r="CB101" s="33"/>
      <c r="CC101" s="33"/>
      <c r="CD101" s="33"/>
      <c r="CE101" s="33"/>
      <c r="CF101" s="33"/>
      <c r="CG101" s="33"/>
      <c r="CH101" s="33"/>
      <c r="CI101" s="33"/>
      <c r="CJ101" s="33"/>
      <c r="CK101" s="33"/>
      <c r="CL101" s="33"/>
      <c r="CM101" s="33"/>
      <c r="CN101" s="33"/>
      <c r="CO101" s="33"/>
      <c r="CP101" s="33"/>
      <c r="CQ101" s="33"/>
      <c r="CR101" s="33"/>
      <c r="CS101" s="33"/>
      <c r="CT101" s="33"/>
      <c r="CU101" s="33"/>
      <c r="CV101" s="33"/>
      <c r="CW101" s="33"/>
      <c r="CX101" s="33"/>
      <c r="CY101" s="33"/>
      <c r="CZ101" s="33"/>
      <c r="DA101" s="33"/>
      <c r="DB101" s="33"/>
      <c r="DC101" s="33"/>
      <c r="DD101" s="33"/>
      <c r="DE101" s="33"/>
      <c r="DF101" s="33"/>
      <c r="DG101" s="33"/>
      <c r="DH101" s="33"/>
      <c r="DI101" s="33"/>
      <c r="DJ101" s="33"/>
      <c r="DK101" s="33"/>
      <c r="DL101" s="33"/>
      <c r="DM101" s="33"/>
      <c r="DN101" s="33"/>
      <c r="DO101" s="33"/>
      <c r="DP101" s="33"/>
      <c r="DQ101" s="33"/>
      <c r="DR101" s="33"/>
      <c r="DS101" s="33"/>
      <c r="DT101" s="33"/>
      <c r="DU101" s="33"/>
      <c r="DV101" s="33"/>
      <c r="DW101" s="33"/>
      <c r="DX101" s="33"/>
      <c r="DY101" s="33"/>
      <c r="DZ101" s="33"/>
      <c r="EA101" s="33"/>
      <c r="EB101" s="33"/>
      <c r="EC101" s="33"/>
      <c r="ED101" s="33"/>
      <c r="EE101" s="33"/>
      <c r="EF101" s="33"/>
      <c r="EG101" s="33"/>
      <c r="EH101" s="33"/>
      <c r="EI101" s="33"/>
      <c r="EJ101" s="33"/>
      <c r="EK101" s="33"/>
      <c r="EL101" s="33"/>
      <c r="EM101" s="33"/>
      <c r="EN101" s="33"/>
      <c r="EO101" s="33"/>
      <c r="EP101" s="33"/>
      <c r="EQ101" s="33"/>
      <c r="ER101" s="33"/>
      <c r="ES101" s="33"/>
      <c r="ET101" s="33"/>
      <c r="EU101" s="33"/>
      <c r="EV101" s="33"/>
      <c r="EW101" s="33"/>
      <c r="EX101" s="33"/>
      <c r="EY101" s="33"/>
      <c r="EZ101" s="33"/>
      <c r="FA101" s="33"/>
      <c r="FB101" s="33"/>
      <c r="FC101" s="33"/>
      <c r="FD101" s="33"/>
      <c r="FE101" s="33"/>
      <c r="FF101" s="33"/>
    </row>
    <row r="102" spans="1:162" s="155" customFormat="1" ht="13.5" thickBot="1" x14ac:dyDescent="0.25">
      <c r="A102" s="147" t="s">
        <v>115</v>
      </c>
      <c r="B102" s="272">
        <v>156</v>
      </c>
      <c r="C102" s="149"/>
      <c r="D102" s="150">
        <v>60</v>
      </c>
      <c r="E102" s="247">
        <v>156</v>
      </c>
      <c r="F102" s="151" t="s">
        <v>421</v>
      </c>
      <c r="G102" s="239" t="s">
        <v>505</v>
      </c>
      <c r="H102" s="316">
        <v>236</v>
      </c>
      <c r="I102" s="124">
        <f>(('X. táblázat'!F102+'X. táblázat'!E102)*2842.013)/1000</f>
        <v>4095.340733</v>
      </c>
      <c r="J102" s="152">
        <f>'X. táblázat'!G102*252.387/1000</f>
        <v>1702.0979280000001</v>
      </c>
      <c r="K102" s="153">
        <f t="shared" si="8"/>
        <v>28.368298800000002</v>
      </c>
      <c r="L102" s="154">
        <f t="shared" si="9"/>
        <v>68.255678883333331</v>
      </c>
      <c r="M102" s="212"/>
      <c r="N102" s="148">
        <v>60</v>
      </c>
      <c r="O102" s="152">
        <v>0</v>
      </c>
      <c r="P102" s="228">
        <f t="shared" si="7"/>
        <v>60</v>
      </c>
      <c r="Q102" s="33"/>
      <c r="R102" s="33"/>
      <c r="S102" s="33"/>
      <c r="T102" s="33"/>
      <c r="U102" s="33"/>
      <c r="V102" s="33"/>
      <c r="W102" s="33"/>
      <c r="X102" s="33"/>
      <c r="Y102" s="33"/>
      <c r="Z102" s="33"/>
      <c r="AA102" s="33"/>
      <c r="AB102" s="33"/>
      <c r="AC102" s="33"/>
      <c r="AD102" s="33"/>
      <c r="AE102" s="33"/>
      <c r="AF102" s="33"/>
      <c r="AG102" s="33"/>
      <c r="AH102" s="33"/>
      <c r="AI102" s="33"/>
      <c r="AJ102" s="33"/>
      <c r="AK102" s="33"/>
      <c r="AL102" s="33"/>
      <c r="AM102" s="33"/>
      <c r="AN102" s="33"/>
      <c r="AO102" s="33"/>
      <c r="AP102" s="33"/>
      <c r="AQ102" s="33"/>
      <c r="AR102" s="33"/>
      <c r="AS102" s="33"/>
      <c r="AT102" s="33"/>
      <c r="AU102" s="33"/>
      <c r="AV102" s="33"/>
      <c r="AW102" s="33"/>
      <c r="AX102" s="33"/>
      <c r="AY102" s="33"/>
      <c r="AZ102" s="33"/>
      <c r="BA102" s="33"/>
      <c r="BB102" s="33"/>
      <c r="BC102" s="33"/>
      <c r="BD102" s="33"/>
      <c r="BE102" s="33"/>
      <c r="BF102" s="33"/>
      <c r="BG102" s="33"/>
      <c r="BH102" s="33"/>
      <c r="BI102" s="33"/>
      <c r="BJ102" s="33"/>
      <c r="BK102" s="33"/>
      <c r="BL102" s="33"/>
      <c r="BM102" s="33"/>
      <c r="BN102" s="33"/>
      <c r="BO102" s="33"/>
      <c r="BP102" s="33"/>
      <c r="BQ102" s="33"/>
      <c r="BR102" s="33"/>
      <c r="BS102" s="33"/>
      <c r="BT102" s="33"/>
      <c r="BU102" s="33"/>
      <c r="BV102" s="33"/>
      <c r="BW102" s="33"/>
      <c r="BX102" s="33"/>
      <c r="BY102" s="33"/>
      <c r="BZ102" s="33"/>
      <c r="CA102" s="33"/>
      <c r="CB102" s="33"/>
      <c r="CC102" s="33"/>
      <c r="CD102" s="33"/>
      <c r="CE102" s="33"/>
      <c r="CF102" s="33"/>
      <c r="CG102" s="33"/>
      <c r="CH102" s="33"/>
      <c r="CI102" s="33"/>
      <c r="CJ102" s="33"/>
      <c r="CK102" s="33"/>
      <c r="CL102" s="33"/>
      <c r="CM102" s="33"/>
      <c r="CN102" s="33"/>
      <c r="CO102" s="33"/>
      <c r="CP102" s="33"/>
      <c r="CQ102" s="33"/>
      <c r="CR102" s="33"/>
      <c r="CS102" s="33"/>
      <c r="CT102" s="33"/>
      <c r="CU102" s="33"/>
      <c r="CV102" s="33"/>
      <c r="CW102" s="33"/>
      <c r="CX102" s="33"/>
      <c r="CY102" s="33"/>
      <c r="CZ102" s="33"/>
      <c r="DA102" s="33"/>
      <c r="DB102" s="33"/>
      <c r="DC102" s="33"/>
      <c r="DD102" s="33"/>
      <c r="DE102" s="33"/>
      <c r="DF102" s="33"/>
      <c r="DG102" s="33"/>
      <c r="DH102" s="33"/>
      <c r="DI102" s="33"/>
      <c r="DJ102" s="33"/>
      <c r="DK102" s="33"/>
      <c r="DL102" s="33"/>
      <c r="DM102" s="33"/>
      <c r="DN102" s="33"/>
      <c r="DO102" s="33"/>
      <c r="DP102" s="33"/>
      <c r="DQ102" s="33"/>
      <c r="DR102" s="33"/>
      <c r="DS102" s="33"/>
      <c r="DT102" s="33"/>
      <c r="DU102" s="33"/>
      <c r="DV102" s="33"/>
      <c r="DW102" s="33"/>
      <c r="DX102" s="33"/>
      <c r="DY102" s="33"/>
      <c r="DZ102" s="33"/>
      <c r="EA102" s="33"/>
      <c r="EB102" s="33"/>
      <c r="EC102" s="33"/>
      <c r="ED102" s="33"/>
      <c r="EE102" s="33"/>
      <c r="EF102" s="33"/>
      <c r="EG102" s="33"/>
      <c r="EH102" s="33"/>
      <c r="EI102" s="33"/>
      <c r="EJ102" s="33"/>
      <c r="EK102" s="33"/>
      <c r="EL102" s="33"/>
      <c r="EM102" s="33"/>
      <c r="EN102" s="33"/>
      <c r="EO102" s="33"/>
      <c r="EP102" s="33"/>
      <c r="EQ102" s="33"/>
      <c r="ER102" s="33"/>
      <c r="ES102" s="33"/>
      <c r="ET102" s="33"/>
      <c r="EU102" s="33"/>
      <c r="EV102" s="33"/>
      <c r="EW102" s="33"/>
      <c r="EX102" s="33"/>
      <c r="EY102" s="33"/>
      <c r="EZ102" s="33"/>
      <c r="FA102" s="33"/>
      <c r="FB102" s="33"/>
      <c r="FC102" s="33"/>
      <c r="FD102" s="33"/>
      <c r="FE102" s="33"/>
      <c r="FF102" s="33"/>
    </row>
    <row r="103" spans="1:162" s="155" customFormat="1" ht="13.5" thickBot="1" x14ac:dyDescent="0.25">
      <c r="A103" s="147" t="s">
        <v>117</v>
      </c>
      <c r="B103" s="272">
        <v>161</v>
      </c>
      <c r="C103" s="149"/>
      <c r="D103" s="150">
        <v>36</v>
      </c>
      <c r="E103" s="247">
        <v>161</v>
      </c>
      <c r="F103" s="151" t="s">
        <v>422</v>
      </c>
      <c r="G103" s="239" t="s">
        <v>501</v>
      </c>
      <c r="H103" s="316">
        <v>236</v>
      </c>
      <c r="I103" s="124">
        <f>(('X. táblázat'!F103+'X. táblázat'!E103)*2842.013)/1000</f>
        <v>3217.1587159999999</v>
      </c>
      <c r="J103" s="152">
        <f>'X. táblázat'!G103*252.387/1000</f>
        <v>1293.2309879999998</v>
      </c>
      <c r="K103" s="153">
        <f t="shared" si="8"/>
        <v>35.923082999999991</v>
      </c>
      <c r="L103" s="154">
        <f t="shared" si="9"/>
        <v>89.365519888888883</v>
      </c>
      <c r="M103" s="211"/>
      <c r="N103" s="148">
        <v>36</v>
      </c>
      <c r="O103" s="148">
        <v>0</v>
      </c>
      <c r="P103" s="228">
        <f t="shared" si="7"/>
        <v>36</v>
      </c>
      <c r="Q103" s="33"/>
      <c r="R103" s="33"/>
      <c r="S103" s="33"/>
      <c r="T103" s="33"/>
      <c r="U103" s="33"/>
      <c r="V103" s="33"/>
      <c r="W103" s="33"/>
      <c r="X103" s="33"/>
      <c r="Y103" s="33"/>
      <c r="Z103" s="33"/>
      <c r="AA103" s="33"/>
      <c r="AB103" s="33"/>
      <c r="AC103" s="33"/>
      <c r="AD103" s="33"/>
      <c r="AE103" s="33"/>
      <c r="AF103" s="33"/>
      <c r="AG103" s="33"/>
      <c r="AH103" s="33"/>
      <c r="AI103" s="33"/>
      <c r="AJ103" s="33"/>
      <c r="AK103" s="33"/>
      <c r="AL103" s="33"/>
      <c r="AM103" s="33"/>
      <c r="AN103" s="33"/>
      <c r="AO103" s="33"/>
      <c r="AP103" s="33"/>
      <c r="AQ103" s="33"/>
      <c r="AR103" s="33"/>
      <c r="AS103" s="33"/>
      <c r="AT103" s="33"/>
      <c r="AU103" s="33"/>
      <c r="AV103" s="33"/>
      <c r="AW103" s="33"/>
      <c r="AX103" s="33"/>
      <c r="AY103" s="33"/>
      <c r="AZ103" s="33"/>
      <c r="BA103" s="33"/>
      <c r="BB103" s="33"/>
      <c r="BC103" s="33"/>
      <c r="BD103" s="33"/>
      <c r="BE103" s="33"/>
      <c r="BF103" s="33"/>
      <c r="BG103" s="33"/>
      <c r="BH103" s="33"/>
      <c r="BI103" s="33"/>
      <c r="BJ103" s="33"/>
      <c r="BK103" s="33"/>
      <c r="BL103" s="33"/>
      <c r="BM103" s="33"/>
      <c r="BN103" s="33"/>
      <c r="BO103" s="33"/>
      <c r="BP103" s="33"/>
      <c r="BQ103" s="33"/>
      <c r="BR103" s="33"/>
      <c r="BS103" s="33"/>
      <c r="BT103" s="33"/>
      <c r="BU103" s="33"/>
      <c r="BV103" s="33"/>
      <c r="BW103" s="33"/>
      <c r="BX103" s="33"/>
      <c r="BY103" s="33"/>
      <c r="BZ103" s="33"/>
      <c r="CA103" s="33"/>
      <c r="CB103" s="33"/>
      <c r="CC103" s="33"/>
      <c r="CD103" s="33"/>
      <c r="CE103" s="33"/>
      <c r="CF103" s="33"/>
      <c r="CG103" s="33"/>
      <c r="CH103" s="33"/>
      <c r="CI103" s="33"/>
      <c r="CJ103" s="33"/>
      <c r="CK103" s="33"/>
      <c r="CL103" s="33"/>
      <c r="CM103" s="33"/>
      <c r="CN103" s="33"/>
      <c r="CO103" s="33"/>
      <c r="CP103" s="33"/>
      <c r="CQ103" s="33"/>
      <c r="CR103" s="33"/>
      <c r="CS103" s="33"/>
      <c r="CT103" s="33"/>
      <c r="CU103" s="33"/>
      <c r="CV103" s="33"/>
      <c r="CW103" s="33"/>
      <c r="CX103" s="33"/>
      <c r="CY103" s="33"/>
      <c r="CZ103" s="33"/>
      <c r="DA103" s="33"/>
      <c r="DB103" s="33"/>
      <c r="DC103" s="33"/>
      <c r="DD103" s="33"/>
      <c r="DE103" s="33"/>
      <c r="DF103" s="33"/>
      <c r="DG103" s="33"/>
      <c r="DH103" s="33"/>
      <c r="DI103" s="33"/>
      <c r="DJ103" s="33"/>
      <c r="DK103" s="33"/>
      <c r="DL103" s="33"/>
      <c r="DM103" s="33"/>
      <c r="DN103" s="33"/>
      <c r="DO103" s="33"/>
      <c r="DP103" s="33"/>
      <c r="DQ103" s="33"/>
      <c r="DR103" s="33"/>
      <c r="DS103" s="33"/>
      <c r="DT103" s="33"/>
      <c r="DU103" s="33"/>
      <c r="DV103" s="33"/>
      <c r="DW103" s="33"/>
      <c r="DX103" s="33"/>
      <c r="DY103" s="33"/>
      <c r="DZ103" s="33"/>
      <c r="EA103" s="33"/>
      <c r="EB103" s="33"/>
      <c r="EC103" s="33"/>
      <c r="ED103" s="33"/>
      <c r="EE103" s="33"/>
      <c r="EF103" s="33"/>
      <c r="EG103" s="33"/>
      <c r="EH103" s="33"/>
      <c r="EI103" s="33"/>
      <c r="EJ103" s="33"/>
      <c r="EK103" s="33"/>
      <c r="EL103" s="33"/>
      <c r="EM103" s="33"/>
      <c r="EN103" s="33"/>
      <c r="EO103" s="33"/>
      <c r="EP103" s="33"/>
      <c r="EQ103" s="33"/>
      <c r="ER103" s="33"/>
      <c r="ES103" s="33"/>
      <c r="ET103" s="33"/>
      <c r="EU103" s="33"/>
      <c r="EV103" s="33"/>
      <c r="EW103" s="33"/>
      <c r="EX103" s="33"/>
      <c r="EY103" s="33"/>
      <c r="EZ103" s="33"/>
      <c r="FA103" s="33"/>
      <c r="FB103" s="33"/>
      <c r="FC103" s="33"/>
      <c r="FD103" s="33"/>
      <c r="FE103" s="33"/>
      <c r="FF103" s="33"/>
    </row>
    <row r="104" spans="1:162" s="155" customFormat="1" ht="13.5" thickBot="1" x14ac:dyDescent="0.25">
      <c r="A104" s="147" t="s">
        <v>118</v>
      </c>
      <c r="B104" s="272">
        <v>165</v>
      </c>
      <c r="C104" s="149"/>
      <c r="D104" s="150">
        <v>77</v>
      </c>
      <c r="E104" s="247">
        <v>165</v>
      </c>
      <c r="F104" s="151" t="s">
        <v>423</v>
      </c>
      <c r="G104" s="240">
        <v>22</v>
      </c>
      <c r="H104" s="316">
        <v>236</v>
      </c>
      <c r="I104" s="124">
        <f>(('X. táblázat'!F104+'X. táblázat'!E104)*2842.013)/1000</f>
        <v>5402.6667129999996</v>
      </c>
      <c r="J104" s="152">
        <f>'X. táblázat'!G104*252.387/1000</f>
        <v>2115.507834</v>
      </c>
      <c r="K104" s="153">
        <f t="shared" si="8"/>
        <v>27.474127714285714</v>
      </c>
      <c r="L104" s="154">
        <f t="shared" si="9"/>
        <v>70.164502766233767</v>
      </c>
      <c r="M104" s="212"/>
      <c r="N104" s="148">
        <v>77</v>
      </c>
      <c r="O104" s="148">
        <v>0</v>
      </c>
      <c r="P104" s="228">
        <f t="shared" si="7"/>
        <v>77</v>
      </c>
      <c r="Q104" s="33"/>
      <c r="R104" s="33"/>
      <c r="S104" s="33"/>
      <c r="T104" s="33"/>
      <c r="U104" s="33"/>
      <c r="V104" s="33"/>
      <c r="W104" s="33"/>
      <c r="X104" s="33"/>
      <c r="Y104" s="33"/>
      <c r="Z104" s="33"/>
      <c r="AA104" s="33"/>
      <c r="AB104" s="33"/>
      <c r="AC104" s="33"/>
      <c r="AD104" s="33"/>
      <c r="AE104" s="33"/>
      <c r="AF104" s="33"/>
      <c r="AG104" s="33"/>
      <c r="AH104" s="33"/>
      <c r="AI104" s="33"/>
      <c r="AJ104" s="33"/>
      <c r="AK104" s="33"/>
      <c r="AL104" s="33"/>
      <c r="AM104" s="33"/>
      <c r="AN104" s="33"/>
      <c r="AO104" s="33"/>
      <c r="AP104" s="33"/>
      <c r="AQ104" s="33"/>
      <c r="AR104" s="33"/>
      <c r="AS104" s="33"/>
      <c r="AT104" s="33"/>
      <c r="AU104" s="33"/>
      <c r="AV104" s="33"/>
      <c r="AW104" s="33"/>
      <c r="AX104" s="33"/>
      <c r="AY104" s="33"/>
      <c r="AZ104" s="33"/>
      <c r="BA104" s="33"/>
      <c r="BB104" s="33"/>
      <c r="BC104" s="33"/>
      <c r="BD104" s="33"/>
      <c r="BE104" s="33"/>
      <c r="BF104" s="33"/>
      <c r="BG104" s="33"/>
      <c r="BH104" s="33"/>
      <c r="BI104" s="33"/>
      <c r="BJ104" s="33"/>
      <c r="BK104" s="33"/>
      <c r="BL104" s="33"/>
      <c r="BM104" s="33"/>
      <c r="BN104" s="33"/>
      <c r="BO104" s="33"/>
      <c r="BP104" s="33"/>
      <c r="BQ104" s="33"/>
      <c r="BR104" s="33"/>
      <c r="BS104" s="33"/>
      <c r="BT104" s="33"/>
      <c r="BU104" s="33"/>
      <c r="BV104" s="33"/>
      <c r="BW104" s="33"/>
      <c r="BX104" s="33"/>
      <c r="BY104" s="33"/>
      <c r="BZ104" s="33"/>
      <c r="CA104" s="33"/>
      <c r="CB104" s="33"/>
      <c r="CC104" s="33"/>
      <c r="CD104" s="33"/>
      <c r="CE104" s="33"/>
      <c r="CF104" s="33"/>
      <c r="CG104" s="33"/>
      <c r="CH104" s="33"/>
      <c r="CI104" s="33"/>
      <c r="CJ104" s="33"/>
      <c r="CK104" s="33"/>
      <c r="CL104" s="33"/>
      <c r="CM104" s="33"/>
      <c r="CN104" s="33"/>
      <c r="CO104" s="33"/>
      <c r="CP104" s="33"/>
      <c r="CQ104" s="33"/>
      <c r="CR104" s="33"/>
      <c r="CS104" s="33"/>
      <c r="CT104" s="33"/>
      <c r="CU104" s="33"/>
      <c r="CV104" s="33"/>
      <c r="CW104" s="33"/>
      <c r="CX104" s="33"/>
      <c r="CY104" s="33"/>
      <c r="CZ104" s="33"/>
      <c r="DA104" s="33"/>
      <c r="DB104" s="33"/>
      <c r="DC104" s="33"/>
      <c r="DD104" s="33"/>
      <c r="DE104" s="33"/>
      <c r="DF104" s="33"/>
      <c r="DG104" s="33"/>
      <c r="DH104" s="33"/>
      <c r="DI104" s="33"/>
      <c r="DJ104" s="33"/>
      <c r="DK104" s="33"/>
      <c r="DL104" s="33"/>
      <c r="DM104" s="33"/>
      <c r="DN104" s="33"/>
      <c r="DO104" s="33"/>
      <c r="DP104" s="33"/>
      <c r="DQ104" s="33"/>
      <c r="DR104" s="33"/>
      <c r="DS104" s="33"/>
      <c r="DT104" s="33"/>
      <c r="DU104" s="33"/>
      <c r="DV104" s="33"/>
      <c r="DW104" s="33"/>
      <c r="DX104" s="33"/>
      <c r="DY104" s="33"/>
      <c r="DZ104" s="33"/>
      <c r="EA104" s="33"/>
      <c r="EB104" s="33"/>
      <c r="EC104" s="33"/>
      <c r="ED104" s="33"/>
      <c r="EE104" s="33"/>
      <c r="EF104" s="33"/>
      <c r="EG104" s="33"/>
      <c r="EH104" s="33"/>
      <c r="EI104" s="33"/>
      <c r="EJ104" s="33"/>
      <c r="EK104" s="33"/>
      <c r="EL104" s="33"/>
      <c r="EM104" s="33"/>
      <c r="EN104" s="33"/>
      <c r="EO104" s="33"/>
      <c r="EP104" s="33"/>
      <c r="EQ104" s="33"/>
      <c r="ER104" s="33"/>
      <c r="ES104" s="33"/>
      <c r="ET104" s="33"/>
      <c r="EU104" s="33"/>
      <c r="EV104" s="33"/>
      <c r="EW104" s="33"/>
      <c r="EX104" s="33"/>
      <c r="EY104" s="33"/>
      <c r="EZ104" s="33"/>
      <c r="FA104" s="33"/>
      <c r="FB104" s="33"/>
      <c r="FC104" s="33"/>
      <c r="FD104" s="33"/>
      <c r="FE104" s="33"/>
      <c r="FF104" s="33"/>
    </row>
    <row r="105" spans="1:162" s="155" customFormat="1" ht="13.5" thickBot="1" x14ac:dyDescent="0.25">
      <c r="A105" s="147" t="s">
        <v>119</v>
      </c>
      <c r="B105" s="272">
        <v>166</v>
      </c>
      <c r="C105" s="149"/>
      <c r="D105" s="150">
        <v>76</v>
      </c>
      <c r="E105" s="247">
        <v>166</v>
      </c>
      <c r="F105" s="151" t="s">
        <v>427</v>
      </c>
      <c r="G105" s="240">
        <v>22</v>
      </c>
      <c r="H105" s="316">
        <v>236</v>
      </c>
      <c r="I105" s="124">
        <f>(('X. táblázat'!F105+'X. táblázat'!E105)*2842.013)/1000</f>
        <v>5684.0259999999998</v>
      </c>
      <c r="J105" s="152">
        <f>'X. táblázat'!G105*252.387/1000</f>
        <v>2126.360475</v>
      </c>
      <c r="K105" s="153">
        <f t="shared" si="8"/>
        <v>27.978427302631577</v>
      </c>
      <c r="L105" s="154">
        <f t="shared" si="9"/>
        <v>74.789815789473678</v>
      </c>
      <c r="M105" s="212"/>
      <c r="N105" s="148">
        <v>76</v>
      </c>
      <c r="O105" s="148">
        <v>0</v>
      </c>
      <c r="P105" s="228">
        <v>76</v>
      </c>
      <c r="Q105" s="33"/>
      <c r="R105" s="33"/>
      <c r="S105" s="33"/>
      <c r="T105" s="33"/>
      <c r="U105" s="33"/>
      <c r="V105" s="33"/>
      <c r="W105" s="33"/>
      <c r="X105" s="33"/>
      <c r="Y105" s="33"/>
      <c r="Z105" s="33"/>
      <c r="AA105" s="33"/>
      <c r="AB105" s="33"/>
      <c r="AC105" s="33"/>
      <c r="AD105" s="33"/>
      <c r="AE105" s="33"/>
      <c r="AF105" s="33"/>
      <c r="AG105" s="33"/>
      <c r="AH105" s="33"/>
      <c r="AI105" s="33"/>
      <c r="AJ105" s="33"/>
      <c r="AK105" s="33"/>
      <c r="AL105" s="33"/>
      <c r="AM105" s="33"/>
      <c r="AN105" s="33"/>
      <c r="AO105" s="33"/>
      <c r="AP105" s="33"/>
      <c r="AQ105" s="33"/>
      <c r="AR105" s="33"/>
      <c r="AS105" s="33"/>
      <c r="AT105" s="33"/>
      <c r="AU105" s="33"/>
      <c r="AV105" s="33"/>
      <c r="AW105" s="33"/>
      <c r="AX105" s="33"/>
      <c r="AY105" s="33"/>
      <c r="AZ105" s="33"/>
      <c r="BA105" s="33"/>
      <c r="BB105" s="33"/>
      <c r="BC105" s="33"/>
      <c r="BD105" s="33"/>
      <c r="BE105" s="33"/>
      <c r="BF105" s="33"/>
      <c r="BG105" s="33"/>
      <c r="BH105" s="33"/>
      <c r="BI105" s="33"/>
      <c r="BJ105" s="33"/>
      <c r="BK105" s="33"/>
      <c r="BL105" s="33"/>
      <c r="BM105" s="33"/>
      <c r="BN105" s="33"/>
      <c r="BO105" s="33"/>
      <c r="BP105" s="33"/>
      <c r="BQ105" s="33"/>
      <c r="BR105" s="33"/>
      <c r="BS105" s="33"/>
      <c r="BT105" s="33"/>
      <c r="BU105" s="33"/>
      <c r="BV105" s="33"/>
      <c r="BW105" s="33"/>
      <c r="BX105" s="33"/>
      <c r="BY105" s="33"/>
      <c r="BZ105" s="33"/>
      <c r="CA105" s="33"/>
      <c r="CB105" s="33"/>
      <c r="CC105" s="33"/>
      <c r="CD105" s="33"/>
      <c r="CE105" s="33"/>
      <c r="CF105" s="33"/>
      <c r="CG105" s="33"/>
      <c r="CH105" s="33"/>
      <c r="CI105" s="33"/>
      <c r="CJ105" s="33"/>
      <c r="CK105" s="33"/>
      <c r="CL105" s="33"/>
      <c r="CM105" s="33"/>
      <c r="CN105" s="33"/>
      <c r="CO105" s="33"/>
      <c r="CP105" s="33"/>
      <c r="CQ105" s="33"/>
      <c r="CR105" s="33"/>
      <c r="CS105" s="33"/>
      <c r="CT105" s="33"/>
      <c r="CU105" s="33"/>
      <c r="CV105" s="33"/>
      <c r="CW105" s="33"/>
      <c r="CX105" s="33"/>
      <c r="CY105" s="33"/>
      <c r="CZ105" s="33"/>
      <c r="DA105" s="33"/>
      <c r="DB105" s="33"/>
      <c r="DC105" s="33"/>
      <c r="DD105" s="33"/>
      <c r="DE105" s="33"/>
      <c r="DF105" s="33"/>
      <c r="DG105" s="33"/>
      <c r="DH105" s="33"/>
      <c r="DI105" s="33"/>
      <c r="DJ105" s="33"/>
      <c r="DK105" s="33"/>
      <c r="DL105" s="33"/>
      <c r="DM105" s="33"/>
      <c r="DN105" s="33"/>
      <c r="DO105" s="33"/>
      <c r="DP105" s="33"/>
      <c r="DQ105" s="33"/>
      <c r="DR105" s="33"/>
      <c r="DS105" s="33"/>
      <c r="DT105" s="33"/>
      <c r="DU105" s="33"/>
      <c r="DV105" s="33"/>
      <c r="DW105" s="33"/>
      <c r="DX105" s="33"/>
      <c r="DY105" s="33"/>
      <c r="DZ105" s="33"/>
      <c r="EA105" s="33"/>
      <c r="EB105" s="33"/>
      <c r="EC105" s="33"/>
      <c r="ED105" s="33"/>
      <c r="EE105" s="33"/>
      <c r="EF105" s="33"/>
      <c r="EG105" s="33"/>
      <c r="EH105" s="33"/>
      <c r="EI105" s="33"/>
      <c r="EJ105" s="33"/>
      <c r="EK105" s="33"/>
      <c r="EL105" s="33"/>
      <c r="EM105" s="33"/>
      <c r="EN105" s="33"/>
      <c r="EO105" s="33"/>
      <c r="EP105" s="33"/>
      <c r="EQ105" s="33"/>
      <c r="ER105" s="33"/>
      <c r="ES105" s="33"/>
      <c r="ET105" s="33"/>
      <c r="EU105" s="33"/>
      <c r="EV105" s="33"/>
      <c r="EW105" s="33"/>
      <c r="EX105" s="33"/>
      <c r="EY105" s="33"/>
      <c r="EZ105" s="33"/>
      <c r="FA105" s="33"/>
      <c r="FB105" s="33"/>
      <c r="FC105" s="33"/>
      <c r="FD105" s="33"/>
      <c r="FE105" s="33"/>
      <c r="FF105" s="33"/>
    </row>
    <row r="106" spans="1:162" s="160" customFormat="1" ht="13.5" thickBot="1" x14ac:dyDescent="0.25">
      <c r="A106" s="156" t="s">
        <v>120</v>
      </c>
      <c r="B106" s="280">
        <v>167</v>
      </c>
      <c r="C106" s="158"/>
      <c r="D106" s="150">
        <v>75</v>
      </c>
      <c r="E106" s="278">
        <v>167</v>
      </c>
      <c r="F106" s="159" t="s">
        <v>428</v>
      </c>
      <c r="G106" s="241" t="s">
        <v>500</v>
      </c>
      <c r="H106" s="316">
        <v>236</v>
      </c>
      <c r="I106" s="124">
        <f>(('X. táblázat'!F106+'X. táblázat'!E106)*2842.013)/1000</f>
        <v>5470.8750249999994</v>
      </c>
      <c r="J106" s="152">
        <f>'X. táblázat'!G106*252.387/1000</f>
        <v>2097.8407440000001</v>
      </c>
      <c r="K106" s="153">
        <f t="shared" si="8"/>
        <v>27.97120992</v>
      </c>
      <c r="L106" s="154">
        <f t="shared" si="9"/>
        <v>72.945000333333326</v>
      </c>
      <c r="M106" s="213"/>
      <c r="N106" s="157">
        <v>75</v>
      </c>
      <c r="O106" s="157">
        <v>0</v>
      </c>
      <c r="P106" s="229">
        <f t="shared" si="7"/>
        <v>75</v>
      </c>
      <c r="Q106" s="143"/>
      <c r="R106" s="143"/>
      <c r="S106" s="143"/>
      <c r="T106" s="143"/>
      <c r="U106" s="143"/>
      <c r="V106" s="143"/>
      <c r="W106" s="143"/>
      <c r="X106" s="143"/>
      <c r="Y106" s="143"/>
      <c r="Z106" s="143"/>
      <c r="AA106" s="143"/>
      <c r="AB106" s="143"/>
      <c r="AC106" s="143"/>
      <c r="AD106" s="143"/>
      <c r="AE106" s="143"/>
      <c r="AF106" s="143"/>
      <c r="AG106" s="143"/>
      <c r="AH106" s="143"/>
      <c r="AI106" s="143"/>
      <c r="AJ106" s="143"/>
      <c r="AK106" s="143"/>
      <c r="AL106" s="143"/>
      <c r="AM106" s="143"/>
      <c r="AN106" s="143"/>
      <c r="AO106" s="143"/>
      <c r="AP106" s="143"/>
      <c r="AQ106" s="143"/>
      <c r="AR106" s="143"/>
      <c r="AS106" s="143"/>
      <c r="AT106" s="143"/>
      <c r="AU106" s="143"/>
      <c r="AV106" s="143"/>
      <c r="AW106" s="143"/>
      <c r="AX106" s="143"/>
      <c r="AY106" s="143"/>
      <c r="AZ106" s="143"/>
      <c r="BA106" s="143"/>
      <c r="BB106" s="143"/>
      <c r="BC106" s="143"/>
      <c r="BD106" s="143"/>
      <c r="BE106" s="143"/>
      <c r="BF106" s="143"/>
      <c r="BG106" s="143"/>
      <c r="BH106" s="143"/>
      <c r="BI106" s="143"/>
      <c r="BJ106" s="143"/>
      <c r="BK106" s="143"/>
      <c r="BL106" s="143"/>
      <c r="BM106" s="143"/>
      <c r="BN106" s="143"/>
      <c r="BO106" s="143"/>
      <c r="BP106" s="143"/>
      <c r="BQ106" s="143"/>
      <c r="BR106" s="143"/>
      <c r="BS106" s="143"/>
      <c r="BT106" s="143"/>
      <c r="BU106" s="143"/>
      <c r="BV106" s="143"/>
      <c r="BW106" s="143"/>
      <c r="BX106" s="143"/>
      <c r="BY106" s="143"/>
      <c r="BZ106" s="143"/>
      <c r="CA106" s="143"/>
      <c r="CB106" s="143"/>
      <c r="CC106" s="143"/>
      <c r="CD106" s="143"/>
      <c r="CE106" s="143"/>
      <c r="CF106" s="143"/>
      <c r="CG106" s="143"/>
      <c r="CH106" s="143"/>
      <c r="CI106" s="143"/>
      <c r="CJ106" s="143"/>
      <c r="CK106" s="143"/>
      <c r="CL106" s="143"/>
      <c r="CM106" s="143"/>
      <c r="CN106" s="143"/>
      <c r="CO106" s="143"/>
      <c r="CP106" s="143"/>
      <c r="CQ106" s="143"/>
      <c r="CR106" s="143"/>
      <c r="CS106" s="143"/>
      <c r="CT106" s="143"/>
      <c r="CU106" s="143"/>
      <c r="CV106" s="143"/>
      <c r="CW106" s="143"/>
      <c r="CX106" s="143"/>
      <c r="CY106" s="143"/>
      <c r="CZ106" s="143"/>
      <c r="DA106" s="143"/>
      <c r="DB106" s="143"/>
      <c r="DC106" s="143"/>
      <c r="DD106" s="143"/>
      <c r="DE106" s="143"/>
      <c r="DF106" s="143"/>
      <c r="DG106" s="143"/>
      <c r="DH106" s="143"/>
      <c r="DI106" s="143"/>
      <c r="DJ106" s="143"/>
      <c r="DK106" s="143"/>
      <c r="DL106" s="143"/>
      <c r="DM106" s="143"/>
      <c r="DN106" s="143"/>
      <c r="DO106" s="143"/>
      <c r="DP106" s="143"/>
      <c r="DQ106" s="143"/>
      <c r="DR106" s="143"/>
      <c r="DS106" s="143"/>
      <c r="DT106" s="143"/>
      <c r="DU106" s="143"/>
      <c r="DV106" s="143"/>
      <c r="DW106" s="143"/>
      <c r="DX106" s="143"/>
      <c r="DY106" s="143"/>
      <c r="DZ106" s="143"/>
      <c r="EA106" s="143"/>
      <c r="EB106" s="143"/>
      <c r="EC106" s="143"/>
      <c r="ED106" s="143"/>
      <c r="EE106" s="143"/>
      <c r="EF106" s="143"/>
      <c r="EG106" s="143"/>
      <c r="EH106" s="143"/>
      <c r="EI106" s="143"/>
      <c r="EJ106" s="143"/>
      <c r="EK106" s="143"/>
      <c r="EL106" s="143"/>
      <c r="EM106" s="143"/>
      <c r="EN106" s="143"/>
      <c r="EO106" s="143"/>
      <c r="EP106" s="143"/>
      <c r="EQ106" s="143"/>
      <c r="ER106" s="143"/>
      <c r="ES106" s="143"/>
      <c r="ET106" s="143"/>
      <c r="EU106" s="143"/>
      <c r="EV106" s="143"/>
      <c r="EW106" s="143"/>
      <c r="EX106" s="143"/>
      <c r="EY106" s="143"/>
      <c r="EZ106" s="143"/>
      <c r="FA106" s="143"/>
      <c r="FB106" s="143"/>
      <c r="FC106" s="143"/>
      <c r="FD106" s="143"/>
      <c r="FE106" s="143"/>
      <c r="FF106" s="143"/>
    </row>
    <row r="107" spans="1:162" s="155" customFormat="1" ht="13.5" thickBot="1" x14ac:dyDescent="0.25">
      <c r="A107" s="147" t="s">
        <v>121</v>
      </c>
      <c r="B107" s="272">
        <v>168</v>
      </c>
      <c r="C107" s="149"/>
      <c r="D107" s="150">
        <v>103</v>
      </c>
      <c r="E107" s="247">
        <v>168</v>
      </c>
      <c r="F107" s="151" t="s">
        <v>429</v>
      </c>
      <c r="G107" s="240" t="s">
        <v>504</v>
      </c>
      <c r="H107" s="316">
        <v>236</v>
      </c>
      <c r="I107" s="124">
        <f>(('X. táblázat'!F107+'X. táblázat'!E107)*2842.013)/1000</f>
        <v>9887.3632269999998</v>
      </c>
      <c r="J107" s="152">
        <f>'X. táblázat'!G107*252.387/1000</f>
        <v>3569.5093409999999</v>
      </c>
      <c r="K107" s="153">
        <f t="shared" si="8"/>
        <v>34.65543049514563</v>
      </c>
      <c r="L107" s="154">
        <f t="shared" si="9"/>
        <v>95.993817737864077</v>
      </c>
      <c r="M107" s="212"/>
      <c r="N107" s="148">
        <v>103</v>
      </c>
      <c r="O107" s="148">
        <v>0</v>
      </c>
      <c r="P107" s="228">
        <f t="shared" si="7"/>
        <v>103</v>
      </c>
      <c r="Q107" s="33"/>
      <c r="R107" s="33"/>
      <c r="S107" s="33"/>
      <c r="T107" s="33"/>
      <c r="U107" s="33"/>
      <c r="V107" s="33"/>
      <c r="W107" s="33"/>
      <c r="X107" s="33"/>
      <c r="Y107" s="33"/>
      <c r="Z107" s="33"/>
      <c r="AA107" s="33"/>
      <c r="AB107" s="33"/>
      <c r="AC107" s="33"/>
      <c r="AD107" s="33"/>
      <c r="AE107" s="33"/>
      <c r="AF107" s="33"/>
      <c r="AG107" s="33"/>
      <c r="AH107" s="33"/>
      <c r="AI107" s="33"/>
      <c r="AJ107" s="33"/>
      <c r="AK107" s="33"/>
      <c r="AL107" s="33"/>
      <c r="AM107" s="33"/>
      <c r="AN107" s="33"/>
      <c r="AO107" s="33"/>
      <c r="AP107" s="33"/>
      <c r="AQ107" s="33"/>
      <c r="AR107" s="33"/>
      <c r="AS107" s="33"/>
      <c r="AT107" s="33"/>
      <c r="AU107" s="33"/>
      <c r="AV107" s="33"/>
      <c r="AW107" s="33"/>
      <c r="AX107" s="33"/>
      <c r="AY107" s="33"/>
      <c r="AZ107" s="33"/>
      <c r="BA107" s="33"/>
      <c r="BB107" s="33"/>
      <c r="BC107" s="33"/>
      <c r="BD107" s="33"/>
      <c r="BE107" s="33"/>
      <c r="BF107" s="33"/>
      <c r="BG107" s="33"/>
      <c r="BH107" s="33"/>
      <c r="BI107" s="33"/>
      <c r="BJ107" s="33"/>
      <c r="BK107" s="33"/>
      <c r="BL107" s="33"/>
      <c r="BM107" s="33"/>
      <c r="BN107" s="33"/>
      <c r="BO107" s="33"/>
      <c r="BP107" s="33"/>
      <c r="BQ107" s="33"/>
      <c r="BR107" s="33"/>
      <c r="BS107" s="33"/>
      <c r="BT107" s="33"/>
      <c r="BU107" s="33"/>
      <c r="BV107" s="33"/>
      <c r="BW107" s="33"/>
      <c r="BX107" s="33"/>
      <c r="BY107" s="33"/>
      <c r="BZ107" s="33"/>
      <c r="CA107" s="33"/>
      <c r="CB107" s="33"/>
      <c r="CC107" s="33"/>
      <c r="CD107" s="33"/>
      <c r="CE107" s="33"/>
      <c r="CF107" s="33"/>
      <c r="CG107" s="33"/>
      <c r="CH107" s="33"/>
      <c r="CI107" s="33"/>
      <c r="CJ107" s="33"/>
      <c r="CK107" s="33"/>
      <c r="CL107" s="33"/>
      <c r="CM107" s="33"/>
      <c r="CN107" s="33"/>
      <c r="CO107" s="33"/>
      <c r="CP107" s="33"/>
      <c r="CQ107" s="33"/>
      <c r="CR107" s="33"/>
      <c r="CS107" s="33"/>
      <c r="CT107" s="33"/>
      <c r="CU107" s="33"/>
      <c r="CV107" s="33"/>
      <c r="CW107" s="33"/>
      <c r="CX107" s="33"/>
      <c r="CY107" s="33"/>
      <c r="CZ107" s="33"/>
      <c r="DA107" s="33"/>
      <c r="DB107" s="33"/>
      <c r="DC107" s="33"/>
      <c r="DD107" s="33"/>
      <c r="DE107" s="33"/>
      <c r="DF107" s="33"/>
      <c r="DG107" s="33"/>
      <c r="DH107" s="33"/>
      <c r="DI107" s="33"/>
      <c r="DJ107" s="33"/>
      <c r="DK107" s="33"/>
      <c r="DL107" s="33"/>
      <c r="DM107" s="33"/>
      <c r="DN107" s="33"/>
      <c r="DO107" s="33"/>
      <c r="DP107" s="33"/>
      <c r="DQ107" s="33"/>
      <c r="DR107" s="33"/>
      <c r="DS107" s="33"/>
      <c r="DT107" s="33"/>
      <c r="DU107" s="33"/>
      <c r="DV107" s="33"/>
      <c r="DW107" s="33"/>
      <c r="DX107" s="33"/>
      <c r="DY107" s="33"/>
      <c r="DZ107" s="33"/>
      <c r="EA107" s="33"/>
      <c r="EB107" s="33"/>
      <c r="EC107" s="33"/>
      <c r="ED107" s="33"/>
      <c r="EE107" s="33"/>
      <c r="EF107" s="33"/>
      <c r="EG107" s="33"/>
      <c r="EH107" s="33"/>
      <c r="EI107" s="33"/>
      <c r="EJ107" s="33"/>
      <c r="EK107" s="33"/>
      <c r="EL107" s="33"/>
      <c r="EM107" s="33"/>
      <c r="EN107" s="33"/>
      <c r="EO107" s="33"/>
      <c r="EP107" s="33"/>
      <c r="EQ107" s="33"/>
      <c r="ER107" s="33"/>
      <c r="ES107" s="33"/>
      <c r="ET107" s="33"/>
      <c r="EU107" s="33"/>
      <c r="EV107" s="33"/>
      <c r="EW107" s="33"/>
      <c r="EX107" s="33"/>
      <c r="EY107" s="33"/>
      <c r="EZ107" s="33"/>
      <c r="FA107" s="33"/>
      <c r="FB107" s="33"/>
      <c r="FC107" s="33"/>
      <c r="FD107" s="33"/>
      <c r="FE107" s="33"/>
      <c r="FF107" s="33"/>
    </row>
    <row r="108" spans="1:162" s="155" customFormat="1" ht="13.5" thickBot="1" x14ac:dyDescent="0.25">
      <c r="A108" s="248">
        <v>6094</v>
      </c>
      <c r="B108" s="272">
        <v>169</v>
      </c>
      <c r="C108" s="149"/>
      <c r="D108" s="150">
        <v>20</v>
      </c>
      <c r="E108" s="247">
        <v>169</v>
      </c>
      <c r="F108" s="151" t="s">
        <v>437</v>
      </c>
      <c r="G108" s="240" t="s">
        <v>506</v>
      </c>
      <c r="H108" s="316">
        <v>236</v>
      </c>
      <c r="I108" s="124">
        <f>(('X. táblázat'!F108+'X. táblázat'!E108)*2842.013)/1000</f>
        <v>1392.58637</v>
      </c>
      <c r="J108" s="152">
        <f>'X. táblázat'!G108*252.387/1000</f>
        <v>580.49009999999998</v>
      </c>
      <c r="K108" s="153">
        <f t="shared" si="8"/>
        <v>29.024504999999998</v>
      </c>
      <c r="L108" s="154">
        <f t="shared" si="9"/>
        <v>69.629318499999997</v>
      </c>
      <c r="M108" s="212"/>
      <c r="N108" s="148">
        <v>20</v>
      </c>
      <c r="O108" s="148">
        <v>0</v>
      </c>
      <c r="P108" s="228">
        <v>20</v>
      </c>
      <c r="Q108" s="33"/>
      <c r="R108" s="33"/>
      <c r="S108" s="33"/>
      <c r="T108" s="33"/>
      <c r="U108" s="33"/>
      <c r="V108" s="33"/>
      <c r="W108" s="33"/>
      <c r="X108" s="33"/>
      <c r="Y108" s="33"/>
      <c r="Z108" s="33"/>
      <c r="AA108" s="33"/>
      <c r="AB108" s="33"/>
      <c r="AC108" s="33"/>
      <c r="AD108" s="33"/>
      <c r="AE108" s="33"/>
      <c r="AF108" s="33"/>
      <c r="AG108" s="33"/>
      <c r="AH108" s="33"/>
      <c r="AI108" s="33"/>
      <c r="AJ108" s="33"/>
      <c r="AK108" s="33"/>
      <c r="AL108" s="33"/>
      <c r="AM108" s="33"/>
      <c r="AN108" s="33"/>
      <c r="AO108" s="33"/>
      <c r="AP108" s="33"/>
      <c r="AQ108" s="33"/>
      <c r="AR108" s="33"/>
      <c r="AS108" s="33"/>
      <c r="AT108" s="33"/>
      <c r="AU108" s="33"/>
      <c r="AV108" s="33"/>
      <c r="AW108" s="33"/>
      <c r="AX108" s="33"/>
      <c r="AY108" s="33"/>
      <c r="AZ108" s="33"/>
      <c r="BA108" s="33"/>
      <c r="BB108" s="33"/>
      <c r="BC108" s="33"/>
      <c r="BD108" s="33"/>
      <c r="BE108" s="33"/>
      <c r="BF108" s="33"/>
      <c r="BG108" s="33"/>
      <c r="BH108" s="33"/>
      <c r="BI108" s="33"/>
      <c r="BJ108" s="33"/>
      <c r="BK108" s="33"/>
      <c r="BL108" s="33"/>
      <c r="BM108" s="33"/>
      <c r="BN108" s="33"/>
      <c r="BO108" s="33"/>
      <c r="BP108" s="33"/>
      <c r="BQ108" s="33"/>
      <c r="BR108" s="33"/>
      <c r="BS108" s="33"/>
      <c r="BT108" s="33"/>
      <c r="BU108" s="33"/>
      <c r="BV108" s="33"/>
      <c r="BW108" s="33"/>
      <c r="BX108" s="33"/>
      <c r="BY108" s="33"/>
      <c r="BZ108" s="33"/>
      <c r="CA108" s="33"/>
      <c r="CB108" s="33"/>
      <c r="CC108" s="33"/>
      <c r="CD108" s="33"/>
      <c r="CE108" s="33"/>
      <c r="CF108" s="33"/>
      <c r="CG108" s="33"/>
      <c r="CH108" s="33"/>
      <c r="CI108" s="33"/>
      <c r="CJ108" s="33"/>
      <c r="CK108" s="33"/>
      <c r="CL108" s="33"/>
      <c r="CM108" s="33"/>
      <c r="CN108" s="33"/>
      <c r="CO108" s="33"/>
      <c r="CP108" s="33"/>
      <c r="CQ108" s="33"/>
      <c r="CR108" s="33"/>
      <c r="CS108" s="33"/>
      <c r="CT108" s="33"/>
      <c r="CU108" s="33"/>
      <c r="CV108" s="33"/>
      <c r="CW108" s="33"/>
      <c r="CX108" s="33"/>
      <c r="CY108" s="33"/>
      <c r="CZ108" s="33"/>
      <c r="DA108" s="33"/>
      <c r="DB108" s="33"/>
      <c r="DC108" s="33"/>
      <c r="DD108" s="33"/>
      <c r="DE108" s="33"/>
      <c r="DF108" s="33"/>
      <c r="DG108" s="33"/>
      <c r="DH108" s="33"/>
      <c r="DI108" s="33"/>
      <c r="DJ108" s="33"/>
      <c r="DK108" s="33"/>
      <c r="DL108" s="33"/>
      <c r="DM108" s="33"/>
      <c r="DN108" s="33"/>
      <c r="DO108" s="33"/>
      <c r="DP108" s="33"/>
      <c r="DQ108" s="33"/>
      <c r="DR108" s="33"/>
      <c r="DS108" s="33"/>
      <c r="DT108" s="33"/>
      <c r="DU108" s="33"/>
      <c r="DV108" s="33"/>
      <c r="DW108" s="33"/>
      <c r="DX108" s="33"/>
      <c r="DY108" s="33"/>
      <c r="DZ108" s="33"/>
      <c r="EA108" s="33"/>
      <c r="EB108" s="33"/>
      <c r="EC108" s="33"/>
      <c r="ED108" s="33"/>
      <c r="EE108" s="33"/>
      <c r="EF108" s="33"/>
      <c r="EG108" s="33"/>
      <c r="EH108" s="33"/>
      <c r="EI108" s="33"/>
      <c r="EJ108" s="33"/>
      <c r="EK108" s="33"/>
      <c r="EL108" s="33"/>
      <c r="EM108" s="33"/>
      <c r="EN108" s="33"/>
      <c r="EO108" s="33"/>
      <c r="EP108" s="33"/>
      <c r="EQ108" s="33"/>
      <c r="ER108" s="33"/>
      <c r="ES108" s="33"/>
      <c r="ET108" s="33"/>
      <c r="EU108" s="33"/>
      <c r="EV108" s="33"/>
      <c r="EW108" s="33"/>
      <c r="EX108" s="33"/>
      <c r="EY108" s="33"/>
      <c r="EZ108" s="33"/>
      <c r="FA108" s="33"/>
      <c r="FB108" s="33"/>
      <c r="FC108" s="33"/>
      <c r="FD108" s="33"/>
      <c r="FE108" s="33"/>
      <c r="FF108" s="33"/>
    </row>
    <row r="109" spans="1:162" s="155" customFormat="1" ht="13.5" thickBot="1" x14ac:dyDescent="0.25">
      <c r="A109" s="147" t="s">
        <v>122</v>
      </c>
      <c r="B109" s="272">
        <v>171</v>
      </c>
      <c r="C109" s="149"/>
      <c r="D109" s="150">
        <v>20</v>
      </c>
      <c r="E109" s="247">
        <v>171</v>
      </c>
      <c r="F109" s="151" t="s">
        <v>430</v>
      </c>
      <c r="G109" s="240">
        <v>21</v>
      </c>
      <c r="H109" s="316">
        <v>236</v>
      </c>
      <c r="I109" s="124">
        <f>(('X. táblázat'!F109+'X. táblázat'!E109)*2842.013)/1000</f>
        <v>1804.6782549999998</v>
      </c>
      <c r="J109" s="152">
        <f>'X. táblázat'!G109*252.387/1000</f>
        <v>565.34688000000006</v>
      </c>
      <c r="K109" s="153">
        <f t="shared" si="8"/>
        <v>28.267344000000001</v>
      </c>
      <c r="L109" s="154">
        <f t="shared" si="9"/>
        <v>90.233912749999988</v>
      </c>
      <c r="M109" s="211"/>
      <c r="N109" s="148">
        <v>20</v>
      </c>
      <c r="O109" s="148">
        <v>0</v>
      </c>
      <c r="P109" s="228">
        <f t="shared" si="7"/>
        <v>20</v>
      </c>
      <c r="Q109" s="33"/>
      <c r="R109" s="33"/>
      <c r="S109" s="33"/>
      <c r="T109" s="33"/>
      <c r="U109" s="33"/>
      <c r="V109" s="33"/>
      <c r="W109" s="33"/>
      <c r="X109" s="33"/>
      <c r="Y109" s="33"/>
      <c r="Z109" s="33"/>
      <c r="AA109" s="33"/>
      <c r="AB109" s="33"/>
      <c r="AC109" s="33"/>
      <c r="AD109" s="33"/>
      <c r="AE109" s="33"/>
      <c r="AF109" s="33"/>
      <c r="AG109" s="33"/>
      <c r="AH109" s="33"/>
      <c r="AI109" s="33"/>
      <c r="AJ109" s="33"/>
      <c r="AK109" s="33"/>
      <c r="AL109" s="33"/>
      <c r="AM109" s="33"/>
      <c r="AN109" s="33"/>
      <c r="AO109" s="33"/>
      <c r="AP109" s="33"/>
      <c r="AQ109" s="33"/>
      <c r="AR109" s="33"/>
      <c r="AS109" s="33"/>
      <c r="AT109" s="33"/>
      <c r="AU109" s="33"/>
      <c r="AV109" s="33"/>
      <c r="AW109" s="33"/>
      <c r="AX109" s="33"/>
      <c r="AY109" s="33"/>
      <c r="AZ109" s="33"/>
      <c r="BA109" s="33"/>
      <c r="BB109" s="33"/>
      <c r="BC109" s="33"/>
      <c r="BD109" s="33"/>
      <c r="BE109" s="33"/>
      <c r="BF109" s="33"/>
      <c r="BG109" s="33"/>
      <c r="BH109" s="33"/>
      <c r="BI109" s="33"/>
      <c r="BJ109" s="33"/>
      <c r="BK109" s="33"/>
      <c r="BL109" s="33"/>
      <c r="BM109" s="33"/>
      <c r="BN109" s="33"/>
      <c r="BO109" s="33"/>
      <c r="BP109" s="33"/>
      <c r="BQ109" s="33"/>
      <c r="BR109" s="33"/>
      <c r="BS109" s="33"/>
      <c r="BT109" s="33"/>
      <c r="BU109" s="33"/>
      <c r="BV109" s="33"/>
      <c r="BW109" s="33"/>
      <c r="BX109" s="33"/>
      <c r="BY109" s="33"/>
      <c r="BZ109" s="33"/>
      <c r="CA109" s="33"/>
      <c r="CB109" s="33"/>
      <c r="CC109" s="33"/>
      <c r="CD109" s="33"/>
      <c r="CE109" s="33"/>
      <c r="CF109" s="33"/>
      <c r="CG109" s="33"/>
      <c r="CH109" s="33"/>
      <c r="CI109" s="33"/>
      <c r="CJ109" s="33"/>
      <c r="CK109" s="33"/>
      <c r="CL109" s="33"/>
      <c r="CM109" s="33"/>
      <c r="CN109" s="33"/>
      <c r="CO109" s="33"/>
      <c r="CP109" s="33"/>
      <c r="CQ109" s="33"/>
      <c r="CR109" s="33"/>
      <c r="CS109" s="33"/>
      <c r="CT109" s="33"/>
      <c r="CU109" s="33"/>
      <c r="CV109" s="33"/>
      <c r="CW109" s="33"/>
      <c r="CX109" s="33"/>
      <c r="CY109" s="33"/>
      <c r="CZ109" s="33"/>
      <c r="DA109" s="33"/>
      <c r="DB109" s="33"/>
      <c r="DC109" s="33"/>
      <c r="DD109" s="33"/>
      <c r="DE109" s="33"/>
      <c r="DF109" s="33"/>
      <c r="DG109" s="33"/>
      <c r="DH109" s="33"/>
      <c r="DI109" s="33"/>
      <c r="DJ109" s="33"/>
      <c r="DK109" s="33"/>
      <c r="DL109" s="33"/>
      <c r="DM109" s="33"/>
      <c r="DN109" s="33"/>
      <c r="DO109" s="33"/>
      <c r="DP109" s="33"/>
      <c r="DQ109" s="33"/>
      <c r="DR109" s="33"/>
      <c r="DS109" s="33"/>
      <c r="DT109" s="33"/>
      <c r="DU109" s="33"/>
      <c r="DV109" s="33"/>
      <c r="DW109" s="33"/>
      <c r="DX109" s="33"/>
      <c r="DY109" s="33"/>
      <c r="DZ109" s="33"/>
      <c r="EA109" s="33"/>
      <c r="EB109" s="33"/>
      <c r="EC109" s="33"/>
      <c r="ED109" s="33"/>
      <c r="EE109" s="33"/>
      <c r="EF109" s="33"/>
      <c r="EG109" s="33"/>
      <c r="EH109" s="33"/>
      <c r="EI109" s="33"/>
      <c r="EJ109" s="33"/>
      <c r="EK109" s="33"/>
      <c r="EL109" s="33"/>
      <c r="EM109" s="33"/>
      <c r="EN109" s="33"/>
      <c r="EO109" s="33"/>
      <c r="EP109" s="33"/>
      <c r="EQ109" s="33"/>
      <c r="ER109" s="33"/>
      <c r="ES109" s="33"/>
      <c r="ET109" s="33"/>
      <c r="EU109" s="33"/>
      <c r="EV109" s="33"/>
      <c r="EW109" s="33"/>
      <c r="EX109" s="33"/>
      <c r="EY109" s="33"/>
      <c r="EZ109" s="33"/>
      <c r="FA109" s="33"/>
      <c r="FB109" s="33"/>
      <c r="FC109" s="33"/>
      <c r="FD109" s="33"/>
      <c r="FE109" s="33"/>
      <c r="FF109" s="33"/>
    </row>
    <row r="110" spans="1:162" s="155" customFormat="1" ht="13.5" thickBot="1" x14ac:dyDescent="0.25">
      <c r="A110" s="147" t="s">
        <v>123</v>
      </c>
      <c r="B110" s="272">
        <v>172</v>
      </c>
      <c r="C110" s="149"/>
      <c r="D110" s="150">
        <v>20</v>
      </c>
      <c r="E110" s="247">
        <v>172</v>
      </c>
      <c r="F110" s="151" t="s">
        <v>431</v>
      </c>
      <c r="G110" s="240">
        <v>21</v>
      </c>
      <c r="H110" s="316">
        <v>236</v>
      </c>
      <c r="I110" s="124">
        <f>(('X. táblázat'!F110+'X. táblázat'!E110)*2842.013)/1000</f>
        <v>1705.2078000000001</v>
      </c>
      <c r="J110" s="152">
        <f>'X. táblázat'!G110*252.387/1000</f>
        <v>565.34688000000006</v>
      </c>
      <c r="K110" s="153">
        <f t="shared" si="8"/>
        <v>28.267344000000001</v>
      </c>
      <c r="L110" s="154">
        <f t="shared" si="9"/>
        <v>85.260390000000001</v>
      </c>
      <c r="M110" s="211"/>
      <c r="N110" s="148">
        <v>20</v>
      </c>
      <c r="O110" s="148">
        <v>0</v>
      </c>
      <c r="P110" s="228">
        <f t="shared" si="7"/>
        <v>20</v>
      </c>
      <c r="Q110" s="33"/>
      <c r="R110" s="33"/>
      <c r="S110" s="33"/>
      <c r="T110" s="33"/>
      <c r="U110" s="33"/>
      <c r="V110" s="33"/>
      <c r="W110" s="33"/>
      <c r="X110" s="33"/>
      <c r="Y110" s="33"/>
      <c r="Z110" s="33"/>
      <c r="AA110" s="33"/>
      <c r="AB110" s="33"/>
      <c r="AC110" s="33"/>
      <c r="AD110" s="33"/>
      <c r="AE110" s="33"/>
      <c r="AF110" s="33"/>
      <c r="AG110" s="33"/>
      <c r="AH110" s="33"/>
      <c r="AI110" s="33"/>
      <c r="AJ110" s="33"/>
      <c r="AK110" s="33"/>
      <c r="AL110" s="33"/>
      <c r="AM110" s="33"/>
      <c r="AN110" s="33"/>
      <c r="AO110" s="33"/>
      <c r="AP110" s="33"/>
      <c r="AQ110" s="33"/>
      <c r="AR110" s="33"/>
      <c r="AS110" s="33"/>
      <c r="AT110" s="33"/>
      <c r="AU110" s="33"/>
      <c r="AV110" s="33"/>
      <c r="AW110" s="33"/>
      <c r="AX110" s="33"/>
      <c r="AY110" s="33"/>
      <c r="AZ110" s="33"/>
      <c r="BA110" s="33"/>
      <c r="BB110" s="33"/>
      <c r="BC110" s="33"/>
      <c r="BD110" s="33"/>
      <c r="BE110" s="33"/>
      <c r="BF110" s="33"/>
      <c r="BG110" s="33"/>
      <c r="BH110" s="33"/>
      <c r="BI110" s="33"/>
      <c r="BJ110" s="33"/>
      <c r="BK110" s="33"/>
      <c r="BL110" s="33"/>
      <c r="BM110" s="33"/>
      <c r="BN110" s="33"/>
      <c r="BO110" s="33"/>
      <c r="BP110" s="33"/>
      <c r="BQ110" s="33"/>
      <c r="BR110" s="33"/>
      <c r="BS110" s="33"/>
      <c r="BT110" s="33"/>
      <c r="BU110" s="33"/>
      <c r="BV110" s="33"/>
      <c r="BW110" s="33"/>
      <c r="BX110" s="33"/>
      <c r="BY110" s="33"/>
      <c r="BZ110" s="33"/>
      <c r="CA110" s="33"/>
      <c r="CB110" s="33"/>
      <c r="CC110" s="33"/>
      <c r="CD110" s="33"/>
      <c r="CE110" s="33"/>
      <c r="CF110" s="33"/>
      <c r="CG110" s="33"/>
      <c r="CH110" s="33"/>
      <c r="CI110" s="33"/>
      <c r="CJ110" s="33"/>
      <c r="CK110" s="33"/>
      <c r="CL110" s="33"/>
      <c r="CM110" s="33"/>
      <c r="CN110" s="33"/>
      <c r="CO110" s="33"/>
      <c r="CP110" s="33"/>
      <c r="CQ110" s="33"/>
      <c r="CR110" s="33"/>
      <c r="CS110" s="33"/>
      <c r="CT110" s="33"/>
      <c r="CU110" s="33"/>
      <c r="CV110" s="33"/>
      <c r="CW110" s="33"/>
      <c r="CX110" s="33"/>
      <c r="CY110" s="33"/>
      <c r="CZ110" s="33"/>
      <c r="DA110" s="33"/>
      <c r="DB110" s="33"/>
      <c r="DC110" s="33"/>
      <c r="DD110" s="33"/>
      <c r="DE110" s="33"/>
      <c r="DF110" s="33"/>
      <c r="DG110" s="33"/>
      <c r="DH110" s="33"/>
      <c r="DI110" s="33"/>
      <c r="DJ110" s="33"/>
      <c r="DK110" s="33"/>
      <c r="DL110" s="33"/>
      <c r="DM110" s="33"/>
      <c r="DN110" s="33"/>
      <c r="DO110" s="33"/>
      <c r="DP110" s="33"/>
      <c r="DQ110" s="33"/>
      <c r="DR110" s="33"/>
      <c r="DS110" s="33"/>
      <c r="DT110" s="33"/>
      <c r="DU110" s="33"/>
      <c r="DV110" s="33"/>
      <c r="DW110" s="33"/>
      <c r="DX110" s="33"/>
      <c r="DY110" s="33"/>
      <c r="DZ110" s="33"/>
      <c r="EA110" s="33"/>
      <c r="EB110" s="33"/>
      <c r="EC110" s="33"/>
      <c r="ED110" s="33"/>
      <c r="EE110" s="33"/>
      <c r="EF110" s="33"/>
      <c r="EG110" s="33"/>
      <c r="EH110" s="33"/>
      <c r="EI110" s="33"/>
      <c r="EJ110" s="33"/>
      <c r="EK110" s="33"/>
      <c r="EL110" s="33"/>
      <c r="EM110" s="33"/>
      <c r="EN110" s="33"/>
      <c r="EO110" s="33"/>
      <c r="EP110" s="33"/>
      <c r="EQ110" s="33"/>
      <c r="ER110" s="33"/>
      <c r="ES110" s="33"/>
      <c r="ET110" s="33"/>
      <c r="EU110" s="33"/>
      <c r="EV110" s="33"/>
      <c r="EW110" s="33"/>
      <c r="EX110" s="33"/>
      <c r="EY110" s="33"/>
      <c r="EZ110" s="33"/>
      <c r="FA110" s="33"/>
      <c r="FB110" s="33"/>
      <c r="FC110" s="33"/>
      <c r="FD110" s="33"/>
      <c r="FE110" s="33"/>
      <c r="FF110" s="33"/>
    </row>
    <row r="111" spans="1:162" s="155" customFormat="1" ht="13.5" thickBot="1" x14ac:dyDescent="0.25">
      <c r="A111" s="147" t="s">
        <v>124</v>
      </c>
      <c r="B111" s="272">
        <v>188</v>
      </c>
      <c r="C111" s="149"/>
      <c r="D111" s="150">
        <v>17</v>
      </c>
      <c r="E111" s="247">
        <v>188</v>
      </c>
      <c r="F111" s="151" t="s">
        <v>432</v>
      </c>
      <c r="G111" s="240">
        <v>21</v>
      </c>
      <c r="H111" s="316">
        <v>236</v>
      </c>
      <c r="I111" s="124">
        <f>(('X. táblázat'!F111+'X. táblázat'!E111)*2842.013)/1000</f>
        <v>755.975458</v>
      </c>
      <c r="J111" s="152">
        <f>'X. táblázat'!G111*252.387/1000</f>
        <v>490.13555400000001</v>
      </c>
      <c r="K111" s="153">
        <f t="shared" si="8"/>
        <v>28.831503176470591</v>
      </c>
      <c r="L111" s="154">
        <f t="shared" si="9"/>
        <v>44.469144588235295</v>
      </c>
      <c r="M111" s="214"/>
      <c r="N111" s="148">
        <v>17</v>
      </c>
      <c r="O111" s="148">
        <v>0</v>
      </c>
      <c r="P111" s="228">
        <f t="shared" si="7"/>
        <v>17</v>
      </c>
      <c r="Q111" s="33"/>
      <c r="R111" s="33"/>
      <c r="S111" s="33"/>
      <c r="T111" s="33"/>
      <c r="U111" s="33"/>
      <c r="V111" s="33"/>
      <c r="W111" s="33"/>
      <c r="X111" s="33"/>
      <c r="Y111" s="33"/>
      <c r="Z111" s="33"/>
      <c r="AA111" s="33"/>
      <c r="AB111" s="33"/>
      <c r="AC111" s="33"/>
      <c r="AD111" s="33"/>
      <c r="AE111" s="33"/>
      <c r="AF111" s="33"/>
      <c r="AG111" s="33"/>
      <c r="AH111" s="33"/>
      <c r="AI111" s="33"/>
      <c r="AJ111" s="33"/>
      <c r="AK111" s="33"/>
      <c r="AL111" s="33"/>
      <c r="AM111" s="33"/>
      <c r="AN111" s="33"/>
      <c r="AO111" s="33"/>
      <c r="AP111" s="33"/>
      <c r="AQ111" s="33"/>
      <c r="AR111" s="33"/>
      <c r="AS111" s="33"/>
      <c r="AT111" s="33"/>
      <c r="AU111" s="33"/>
      <c r="AV111" s="33"/>
      <c r="AW111" s="33"/>
      <c r="AX111" s="33"/>
      <c r="AY111" s="33"/>
      <c r="AZ111" s="33"/>
      <c r="BA111" s="33"/>
      <c r="BB111" s="33"/>
      <c r="BC111" s="33"/>
      <c r="BD111" s="33"/>
      <c r="BE111" s="33"/>
      <c r="BF111" s="33"/>
      <c r="BG111" s="33"/>
      <c r="BH111" s="33"/>
      <c r="BI111" s="33"/>
      <c r="BJ111" s="33"/>
      <c r="BK111" s="33"/>
      <c r="BL111" s="33"/>
      <c r="BM111" s="33"/>
      <c r="BN111" s="33"/>
      <c r="BO111" s="33"/>
      <c r="BP111" s="33"/>
      <c r="BQ111" s="33"/>
      <c r="BR111" s="33"/>
      <c r="BS111" s="33"/>
      <c r="BT111" s="33"/>
      <c r="BU111" s="33"/>
      <c r="BV111" s="33"/>
      <c r="BW111" s="33"/>
      <c r="BX111" s="33"/>
      <c r="BY111" s="33"/>
      <c r="BZ111" s="33"/>
      <c r="CA111" s="33"/>
      <c r="CB111" s="33"/>
      <c r="CC111" s="33"/>
      <c r="CD111" s="33"/>
      <c r="CE111" s="33"/>
      <c r="CF111" s="33"/>
      <c r="CG111" s="33"/>
      <c r="CH111" s="33"/>
      <c r="CI111" s="33"/>
      <c r="CJ111" s="33"/>
      <c r="CK111" s="33"/>
      <c r="CL111" s="33"/>
      <c r="CM111" s="33"/>
      <c r="CN111" s="33"/>
      <c r="CO111" s="33"/>
      <c r="CP111" s="33"/>
      <c r="CQ111" s="33"/>
      <c r="CR111" s="33"/>
      <c r="CS111" s="33"/>
      <c r="CT111" s="33"/>
      <c r="CU111" s="33"/>
      <c r="CV111" s="33"/>
      <c r="CW111" s="33"/>
      <c r="CX111" s="33"/>
      <c r="CY111" s="33"/>
      <c r="CZ111" s="33"/>
      <c r="DA111" s="33"/>
      <c r="DB111" s="33"/>
      <c r="DC111" s="33"/>
      <c r="DD111" s="33"/>
      <c r="DE111" s="33"/>
      <c r="DF111" s="33"/>
      <c r="DG111" s="33"/>
      <c r="DH111" s="33"/>
      <c r="DI111" s="33"/>
      <c r="DJ111" s="33"/>
      <c r="DK111" s="33"/>
      <c r="DL111" s="33"/>
      <c r="DM111" s="33"/>
      <c r="DN111" s="33"/>
      <c r="DO111" s="33"/>
      <c r="DP111" s="33"/>
      <c r="DQ111" s="33"/>
      <c r="DR111" s="33"/>
      <c r="DS111" s="33"/>
      <c r="DT111" s="33"/>
      <c r="DU111" s="33"/>
      <c r="DV111" s="33"/>
      <c r="DW111" s="33"/>
      <c r="DX111" s="33"/>
      <c r="DY111" s="33"/>
      <c r="DZ111" s="33"/>
      <c r="EA111" s="33"/>
      <c r="EB111" s="33"/>
      <c r="EC111" s="33"/>
      <c r="ED111" s="33"/>
      <c r="EE111" s="33"/>
      <c r="EF111" s="33"/>
      <c r="EG111" s="33"/>
      <c r="EH111" s="33"/>
      <c r="EI111" s="33"/>
      <c r="EJ111" s="33"/>
      <c r="EK111" s="33"/>
      <c r="EL111" s="33"/>
      <c r="EM111" s="33"/>
      <c r="EN111" s="33"/>
      <c r="EO111" s="33"/>
      <c r="EP111" s="33"/>
      <c r="EQ111" s="33"/>
      <c r="ER111" s="33"/>
      <c r="ES111" s="33"/>
      <c r="ET111" s="33"/>
      <c r="EU111" s="33"/>
      <c r="EV111" s="33"/>
      <c r="EW111" s="33"/>
      <c r="EX111" s="33"/>
      <c r="EY111" s="33"/>
      <c r="EZ111" s="33"/>
      <c r="FA111" s="33"/>
      <c r="FB111" s="33"/>
      <c r="FC111" s="33"/>
      <c r="FD111" s="33"/>
      <c r="FE111" s="33"/>
      <c r="FF111" s="33"/>
    </row>
    <row r="112" spans="1:162" s="155" customFormat="1" ht="13.5" thickBot="1" x14ac:dyDescent="0.25">
      <c r="A112" s="147" t="s">
        <v>125</v>
      </c>
      <c r="B112" s="272">
        <v>189</v>
      </c>
      <c r="C112" s="149"/>
      <c r="D112" s="150">
        <v>17</v>
      </c>
      <c r="E112" s="247">
        <v>189</v>
      </c>
      <c r="F112" s="151" t="s">
        <v>433</v>
      </c>
      <c r="G112" s="240">
        <v>23</v>
      </c>
      <c r="H112" s="316">
        <v>236</v>
      </c>
      <c r="I112" s="124">
        <f>(('X. táblázat'!F112+'X. táblázat'!E112)*2842.013)/1000</f>
        <v>747.44941900000003</v>
      </c>
      <c r="J112" s="152">
        <f>'X. táblázat'!G112*252.387/1000</f>
        <v>475.74949499999997</v>
      </c>
      <c r="K112" s="153">
        <f t="shared" si="8"/>
        <v>27.985264411764703</v>
      </c>
      <c r="L112" s="154">
        <f t="shared" si="9"/>
        <v>43.967612882352945</v>
      </c>
      <c r="M112" s="211"/>
      <c r="N112" s="148">
        <v>17</v>
      </c>
      <c r="O112" s="148">
        <v>0</v>
      </c>
      <c r="P112" s="228">
        <f t="shared" si="7"/>
        <v>17</v>
      </c>
      <c r="Q112" s="33"/>
      <c r="R112" s="33"/>
      <c r="S112" s="33"/>
      <c r="T112" s="33"/>
      <c r="U112" s="33"/>
      <c r="V112" s="33"/>
      <c r="W112" s="33"/>
      <c r="X112" s="33"/>
      <c r="Y112" s="33"/>
      <c r="Z112" s="33"/>
      <c r="AA112" s="33"/>
      <c r="AB112" s="33"/>
      <c r="AC112" s="33"/>
      <c r="AD112" s="33"/>
      <c r="AE112" s="33"/>
      <c r="AF112" s="33"/>
      <c r="AG112" s="33"/>
      <c r="AH112" s="33"/>
      <c r="AI112" s="33"/>
      <c r="AJ112" s="33"/>
      <c r="AK112" s="33"/>
      <c r="AL112" s="33"/>
      <c r="AM112" s="33"/>
      <c r="AN112" s="33"/>
      <c r="AO112" s="33"/>
      <c r="AP112" s="33"/>
      <c r="AQ112" s="33"/>
      <c r="AR112" s="33"/>
      <c r="AS112" s="33"/>
      <c r="AT112" s="33"/>
      <c r="AU112" s="33"/>
      <c r="AV112" s="33"/>
      <c r="AW112" s="33"/>
      <c r="AX112" s="33"/>
      <c r="AY112" s="33"/>
      <c r="AZ112" s="33"/>
      <c r="BA112" s="33"/>
      <c r="BB112" s="33"/>
      <c r="BC112" s="33"/>
      <c r="BD112" s="33"/>
      <c r="BE112" s="33"/>
      <c r="BF112" s="33"/>
      <c r="BG112" s="33"/>
      <c r="BH112" s="33"/>
      <c r="BI112" s="33"/>
      <c r="BJ112" s="33"/>
      <c r="BK112" s="33"/>
      <c r="BL112" s="33"/>
      <c r="BM112" s="33"/>
      <c r="BN112" s="33"/>
      <c r="BO112" s="33"/>
      <c r="BP112" s="33"/>
      <c r="BQ112" s="33"/>
      <c r="BR112" s="33"/>
      <c r="BS112" s="33"/>
      <c r="BT112" s="33"/>
      <c r="BU112" s="33"/>
      <c r="BV112" s="33"/>
      <c r="BW112" s="33"/>
      <c r="BX112" s="33"/>
      <c r="BY112" s="33"/>
      <c r="BZ112" s="33"/>
      <c r="CA112" s="33"/>
      <c r="CB112" s="33"/>
      <c r="CC112" s="33"/>
      <c r="CD112" s="33"/>
      <c r="CE112" s="33"/>
      <c r="CF112" s="33"/>
      <c r="CG112" s="33"/>
      <c r="CH112" s="33"/>
      <c r="CI112" s="33"/>
      <c r="CJ112" s="33"/>
      <c r="CK112" s="33"/>
      <c r="CL112" s="33"/>
      <c r="CM112" s="33"/>
      <c r="CN112" s="33"/>
      <c r="CO112" s="33"/>
      <c r="CP112" s="33"/>
      <c r="CQ112" s="33"/>
      <c r="CR112" s="33"/>
      <c r="CS112" s="33"/>
      <c r="CT112" s="33"/>
      <c r="CU112" s="33"/>
      <c r="CV112" s="33"/>
      <c r="CW112" s="33"/>
      <c r="CX112" s="33"/>
      <c r="CY112" s="33"/>
      <c r="CZ112" s="33"/>
      <c r="DA112" s="33"/>
      <c r="DB112" s="33"/>
      <c r="DC112" s="33"/>
      <c r="DD112" s="33"/>
      <c r="DE112" s="33"/>
      <c r="DF112" s="33"/>
      <c r="DG112" s="33"/>
      <c r="DH112" s="33"/>
      <c r="DI112" s="33"/>
      <c r="DJ112" s="33"/>
      <c r="DK112" s="33"/>
      <c r="DL112" s="33"/>
      <c r="DM112" s="33"/>
      <c r="DN112" s="33"/>
      <c r="DO112" s="33"/>
      <c r="DP112" s="33"/>
      <c r="DQ112" s="33"/>
      <c r="DR112" s="33"/>
      <c r="DS112" s="33"/>
      <c r="DT112" s="33"/>
      <c r="DU112" s="33"/>
      <c r="DV112" s="33"/>
      <c r="DW112" s="33"/>
      <c r="DX112" s="33"/>
      <c r="DY112" s="33"/>
      <c r="DZ112" s="33"/>
      <c r="EA112" s="33"/>
      <c r="EB112" s="33"/>
      <c r="EC112" s="33"/>
      <c r="ED112" s="33"/>
      <c r="EE112" s="33"/>
      <c r="EF112" s="33"/>
      <c r="EG112" s="33"/>
      <c r="EH112" s="33"/>
      <c r="EI112" s="33"/>
      <c r="EJ112" s="33"/>
      <c r="EK112" s="33"/>
      <c r="EL112" s="33"/>
      <c r="EM112" s="33"/>
      <c r="EN112" s="33"/>
      <c r="EO112" s="33"/>
      <c r="EP112" s="33"/>
      <c r="EQ112" s="33"/>
      <c r="ER112" s="33"/>
      <c r="ES112" s="33"/>
      <c r="ET112" s="33"/>
      <c r="EU112" s="33"/>
      <c r="EV112" s="33"/>
      <c r="EW112" s="33"/>
      <c r="EX112" s="33"/>
      <c r="EY112" s="33"/>
      <c r="EZ112" s="33"/>
      <c r="FA112" s="33"/>
      <c r="FB112" s="33"/>
      <c r="FC112" s="33"/>
      <c r="FD112" s="33"/>
      <c r="FE112" s="33"/>
      <c r="FF112" s="33"/>
    </row>
    <row r="113" spans="1:162" s="155" customFormat="1" ht="13.5" thickBot="1" x14ac:dyDescent="0.25">
      <c r="A113" s="147" t="s">
        <v>126</v>
      </c>
      <c r="B113" s="272">
        <v>191</v>
      </c>
      <c r="C113" s="149"/>
      <c r="D113" s="161">
        <v>17</v>
      </c>
      <c r="E113" s="247">
        <v>191</v>
      </c>
      <c r="F113" s="151" t="s">
        <v>434</v>
      </c>
      <c r="G113" s="240">
        <v>22</v>
      </c>
      <c r="H113" s="316">
        <v>236</v>
      </c>
      <c r="I113" s="124">
        <f>(('X. táblázat'!F113+'X. táblázat'!E113)*2842.013)/1000</f>
        <v>1537.529033</v>
      </c>
      <c r="J113" s="152">
        <f>'X. táblázat'!G113*252.387/1000</f>
        <v>487.61168400000003</v>
      </c>
      <c r="K113" s="153">
        <f t="shared" si="8"/>
        <v>28.683040235294119</v>
      </c>
      <c r="L113" s="154">
        <f t="shared" si="9"/>
        <v>90.442884294117647</v>
      </c>
      <c r="M113" s="214"/>
      <c r="N113" s="148">
        <v>17</v>
      </c>
      <c r="O113" s="148">
        <v>0</v>
      </c>
      <c r="P113" s="228">
        <f t="shared" si="7"/>
        <v>17</v>
      </c>
      <c r="Q113" s="33"/>
      <c r="R113" s="33"/>
      <c r="S113" s="33"/>
      <c r="T113" s="33"/>
      <c r="U113" s="33"/>
      <c r="V113" s="33"/>
      <c r="W113" s="33"/>
      <c r="X113" s="33"/>
      <c r="Y113" s="33"/>
      <c r="Z113" s="33"/>
      <c r="AA113" s="33"/>
      <c r="AB113" s="33"/>
      <c r="AC113" s="33"/>
      <c r="AD113" s="33"/>
      <c r="AE113" s="33"/>
      <c r="AF113" s="33"/>
      <c r="AG113" s="33"/>
      <c r="AH113" s="33"/>
      <c r="AI113" s="33"/>
      <c r="AJ113" s="33"/>
      <c r="AK113" s="33"/>
      <c r="AL113" s="33"/>
      <c r="AM113" s="33"/>
      <c r="AN113" s="33"/>
      <c r="AO113" s="33"/>
      <c r="AP113" s="33"/>
      <c r="AQ113" s="33"/>
      <c r="AR113" s="33"/>
      <c r="AS113" s="33"/>
      <c r="AT113" s="33"/>
      <c r="AU113" s="33"/>
      <c r="AV113" s="33"/>
      <c r="AW113" s="33"/>
      <c r="AX113" s="33"/>
      <c r="AY113" s="33"/>
      <c r="AZ113" s="33"/>
      <c r="BA113" s="33"/>
      <c r="BB113" s="33"/>
      <c r="BC113" s="33"/>
      <c r="BD113" s="33"/>
      <c r="BE113" s="33"/>
      <c r="BF113" s="33"/>
      <c r="BG113" s="33"/>
      <c r="BH113" s="33"/>
      <c r="BI113" s="33"/>
      <c r="BJ113" s="33"/>
      <c r="BK113" s="33"/>
      <c r="BL113" s="33"/>
      <c r="BM113" s="33"/>
      <c r="BN113" s="33"/>
      <c r="BO113" s="33"/>
      <c r="BP113" s="33"/>
      <c r="BQ113" s="33"/>
      <c r="BR113" s="33"/>
      <c r="BS113" s="33"/>
      <c r="BT113" s="33"/>
      <c r="BU113" s="33"/>
      <c r="BV113" s="33"/>
      <c r="BW113" s="33"/>
      <c r="BX113" s="33"/>
      <c r="BY113" s="33"/>
      <c r="BZ113" s="33"/>
      <c r="CA113" s="33"/>
      <c r="CB113" s="33"/>
      <c r="CC113" s="33"/>
      <c r="CD113" s="33"/>
      <c r="CE113" s="33"/>
      <c r="CF113" s="33"/>
      <c r="CG113" s="33"/>
      <c r="CH113" s="33"/>
      <c r="CI113" s="33"/>
      <c r="CJ113" s="33"/>
      <c r="CK113" s="33"/>
      <c r="CL113" s="33"/>
      <c r="CM113" s="33"/>
      <c r="CN113" s="33"/>
      <c r="CO113" s="33"/>
      <c r="CP113" s="33"/>
      <c r="CQ113" s="33"/>
      <c r="CR113" s="33"/>
      <c r="CS113" s="33"/>
      <c r="CT113" s="33"/>
      <c r="CU113" s="33"/>
      <c r="CV113" s="33"/>
      <c r="CW113" s="33"/>
      <c r="CX113" s="33"/>
      <c r="CY113" s="33"/>
      <c r="CZ113" s="33"/>
      <c r="DA113" s="33"/>
      <c r="DB113" s="33"/>
      <c r="DC113" s="33"/>
      <c r="DD113" s="33"/>
      <c r="DE113" s="33"/>
      <c r="DF113" s="33"/>
      <c r="DG113" s="33"/>
      <c r="DH113" s="33"/>
      <c r="DI113" s="33"/>
      <c r="DJ113" s="33"/>
      <c r="DK113" s="33"/>
      <c r="DL113" s="33"/>
      <c r="DM113" s="33"/>
      <c r="DN113" s="33"/>
      <c r="DO113" s="33"/>
      <c r="DP113" s="33"/>
      <c r="DQ113" s="33"/>
      <c r="DR113" s="33"/>
      <c r="DS113" s="33"/>
      <c r="DT113" s="33"/>
      <c r="DU113" s="33"/>
      <c r="DV113" s="33"/>
      <c r="DW113" s="33"/>
      <c r="DX113" s="33"/>
      <c r="DY113" s="33"/>
      <c r="DZ113" s="33"/>
      <c r="EA113" s="33"/>
      <c r="EB113" s="33"/>
      <c r="EC113" s="33"/>
      <c r="ED113" s="33"/>
      <c r="EE113" s="33"/>
      <c r="EF113" s="33"/>
      <c r="EG113" s="33"/>
      <c r="EH113" s="33"/>
      <c r="EI113" s="33"/>
      <c r="EJ113" s="33"/>
      <c r="EK113" s="33"/>
      <c r="EL113" s="33"/>
      <c r="EM113" s="33"/>
      <c r="EN113" s="33"/>
      <c r="EO113" s="33"/>
      <c r="EP113" s="33"/>
      <c r="EQ113" s="33"/>
      <c r="ER113" s="33"/>
      <c r="ES113" s="33"/>
      <c r="ET113" s="33"/>
      <c r="EU113" s="33"/>
      <c r="EV113" s="33"/>
      <c r="EW113" s="33"/>
      <c r="EX113" s="33"/>
      <c r="EY113" s="33"/>
      <c r="EZ113" s="33"/>
      <c r="FA113" s="33"/>
      <c r="FB113" s="33"/>
      <c r="FC113" s="33"/>
      <c r="FD113" s="33"/>
      <c r="FE113" s="33"/>
      <c r="FF113" s="33"/>
    </row>
    <row r="114" spans="1:162" s="155" customFormat="1" ht="13.5" thickBot="1" x14ac:dyDescent="0.25">
      <c r="A114" s="147" t="s">
        <v>127</v>
      </c>
      <c r="B114" s="272">
        <v>192</v>
      </c>
      <c r="C114" s="149"/>
      <c r="D114" s="150">
        <v>17</v>
      </c>
      <c r="E114" s="247">
        <v>192</v>
      </c>
      <c r="F114" s="151" t="s">
        <v>435</v>
      </c>
      <c r="G114" s="240">
        <v>22</v>
      </c>
      <c r="H114" s="316">
        <v>236</v>
      </c>
      <c r="I114" s="124">
        <f>(('X. táblázat'!F114+'X. táblázat'!E114)*2842.013)/1000</f>
        <v>1651.2095529999999</v>
      </c>
      <c r="J114" s="152">
        <f>'X. táblázat'!G114*252.387/1000</f>
        <v>475.74949499999997</v>
      </c>
      <c r="K114" s="153">
        <f t="shared" si="8"/>
        <v>27.985264411764703</v>
      </c>
      <c r="L114" s="154">
        <f t="shared" si="9"/>
        <v>97.12997370588235</v>
      </c>
      <c r="M114" s="211"/>
      <c r="N114" s="148">
        <v>17</v>
      </c>
      <c r="O114" s="148">
        <v>0</v>
      </c>
      <c r="P114" s="228">
        <f t="shared" si="7"/>
        <v>17</v>
      </c>
      <c r="Q114" s="33"/>
      <c r="R114" s="33"/>
      <c r="S114" s="33"/>
      <c r="T114" s="33"/>
      <c r="U114" s="33"/>
      <c r="V114" s="33"/>
      <c r="W114" s="33"/>
      <c r="X114" s="33"/>
      <c r="Y114" s="33"/>
      <c r="Z114" s="33"/>
      <c r="AA114" s="33"/>
      <c r="AB114" s="33"/>
      <c r="AC114" s="33"/>
      <c r="AD114" s="33"/>
      <c r="AE114" s="33"/>
      <c r="AF114" s="33"/>
      <c r="AG114" s="33"/>
      <c r="AH114" s="33"/>
      <c r="AI114" s="33"/>
      <c r="AJ114" s="33"/>
      <c r="AK114" s="33"/>
      <c r="AL114" s="33"/>
      <c r="AM114" s="33"/>
      <c r="AN114" s="33"/>
      <c r="AO114" s="33"/>
      <c r="AP114" s="33"/>
      <c r="AQ114" s="33"/>
      <c r="AR114" s="33"/>
      <c r="AS114" s="33"/>
      <c r="AT114" s="33"/>
      <c r="AU114" s="33"/>
      <c r="AV114" s="33"/>
      <c r="AW114" s="33"/>
      <c r="AX114" s="33"/>
      <c r="AY114" s="33"/>
      <c r="AZ114" s="33"/>
      <c r="BA114" s="33"/>
      <c r="BB114" s="33"/>
      <c r="BC114" s="33"/>
      <c r="BD114" s="33"/>
      <c r="BE114" s="33"/>
      <c r="BF114" s="33"/>
      <c r="BG114" s="33"/>
      <c r="BH114" s="33"/>
      <c r="BI114" s="33"/>
      <c r="BJ114" s="33"/>
      <c r="BK114" s="33"/>
      <c r="BL114" s="33"/>
      <c r="BM114" s="33"/>
      <c r="BN114" s="33"/>
      <c r="BO114" s="33"/>
      <c r="BP114" s="33"/>
      <c r="BQ114" s="33"/>
      <c r="BR114" s="33"/>
      <c r="BS114" s="33"/>
      <c r="BT114" s="33"/>
      <c r="BU114" s="33"/>
      <c r="BV114" s="33"/>
      <c r="BW114" s="33"/>
      <c r="BX114" s="33"/>
      <c r="BY114" s="33"/>
      <c r="BZ114" s="33"/>
      <c r="CA114" s="33"/>
      <c r="CB114" s="33"/>
      <c r="CC114" s="33"/>
      <c r="CD114" s="33"/>
      <c r="CE114" s="33"/>
      <c r="CF114" s="33"/>
      <c r="CG114" s="33"/>
      <c r="CH114" s="33"/>
      <c r="CI114" s="33"/>
      <c r="CJ114" s="33"/>
      <c r="CK114" s="33"/>
      <c r="CL114" s="33"/>
      <c r="CM114" s="33"/>
      <c r="CN114" s="33"/>
      <c r="CO114" s="33"/>
      <c r="CP114" s="33"/>
      <c r="CQ114" s="33"/>
      <c r="CR114" s="33"/>
      <c r="CS114" s="33"/>
      <c r="CT114" s="33"/>
      <c r="CU114" s="33"/>
      <c r="CV114" s="33"/>
      <c r="CW114" s="33"/>
      <c r="CX114" s="33"/>
      <c r="CY114" s="33"/>
      <c r="CZ114" s="33"/>
      <c r="DA114" s="33"/>
      <c r="DB114" s="33"/>
      <c r="DC114" s="33"/>
      <c r="DD114" s="33"/>
      <c r="DE114" s="33"/>
      <c r="DF114" s="33"/>
      <c r="DG114" s="33"/>
      <c r="DH114" s="33"/>
      <c r="DI114" s="33"/>
      <c r="DJ114" s="33"/>
      <c r="DK114" s="33"/>
      <c r="DL114" s="33"/>
      <c r="DM114" s="33"/>
      <c r="DN114" s="33"/>
      <c r="DO114" s="33"/>
      <c r="DP114" s="33"/>
      <c r="DQ114" s="33"/>
      <c r="DR114" s="33"/>
      <c r="DS114" s="33"/>
      <c r="DT114" s="33"/>
      <c r="DU114" s="33"/>
      <c r="DV114" s="33"/>
      <c r="DW114" s="33"/>
      <c r="DX114" s="33"/>
      <c r="DY114" s="33"/>
      <c r="DZ114" s="33"/>
      <c r="EA114" s="33"/>
      <c r="EB114" s="33"/>
      <c r="EC114" s="33"/>
      <c r="ED114" s="33"/>
      <c r="EE114" s="33"/>
      <c r="EF114" s="33"/>
      <c r="EG114" s="33"/>
      <c r="EH114" s="33"/>
      <c r="EI114" s="33"/>
      <c r="EJ114" s="33"/>
      <c r="EK114" s="33"/>
      <c r="EL114" s="33"/>
      <c r="EM114" s="33"/>
      <c r="EN114" s="33"/>
      <c r="EO114" s="33"/>
      <c r="EP114" s="33"/>
      <c r="EQ114" s="33"/>
      <c r="ER114" s="33"/>
      <c r="ES114" s="33"/>
      <c r="ET114" s="33"/>
      <c r="EU114" s="33"/>
      <c r="EV114" s="33"/>
      <c r="EW114" s="33"/>
      <c r="EX114" s="33"/>
      <c r="EY114" s="33"/>
      <c r="EZ114" s="33"/>
      <c r="FA114" s="33"/>
      <c r="FB114" s="33"/>
      <c r="FC114" s="33"/>
      <c r="FD114" s="33"/>
      <c r="FE114" s="33"/>
      <c r="FF114" s="33"/>
    </row>
    <row r="115" spans="1:162" s="155" customFormat="1" ht="13.5" thickBot="1" x14ac:dyDescent="0.25">
      <c r="A115" s="147" t="s">
        <v>128</v>
      </c>
      <c r="B115" s="272">
        <v>193</v>
      </c>
      <c r="C115" s="149"/>
      <c r="D115" s="150">
        <v>17</v>
      </c>
      <c r="E115" s="247">
        <v>193</v>
      </c>
      <c r="F115" s="151" t="s">
        <v>436</v>
      </c>
      <c r="G115" s="240">
        <v>21</v>
      </c>
      <c r="H115" s="316">
        <v>236</v>
      </c>
      <c r="I115" s="124">
        <f>(('X. táblázat'!F115+'X. táblázat'!E115)*2842.013)/1000</f>
        <v>1585.8432539999999</v>
      </c>
      <c r="J115" s="152">
        <f>'X. táblázat'!G115*252.387/1000</f>
        <v>487.61168400000003</v>
      </c>
      <c r="K115" s="153">
        <f t="shared" si="8"/>
        <v>28.683040235294119</v>
      </c>
      <c r="L115" s="154">
        <f t="shared" si="9"/>
        <v>93.284897294117641</v>
      </c>
      <c r="M115" s="214"/>
      <c r="N115" s="148">
        <v>17</v>
      </c>
      <c r="O115" s="148">
        <v>0</v>
      </c>
      <c r="P115" s="228">
        <f t="shared" si="7"/>
        <v>17</v>
      </c>
      <c r="Q115" s="33"/>
      <c r="R115" s="33"/>
      <c r="S115" s="33"/>
      <c r="T115" s="33"/>
      <c r="U115" s="33"/>
      <c r="V115" s="33"/>
      <c r="W115" s="33"/>
      <c r="X115" s="33"/>
      <c r="Y115" s="33"/>
      <c r="Z115" s="33"/>
      <c r="AA115" s="33"/>
      <c r="AB115" s="33"/>
      <c r="AC115" s="33"/>
      <c r="AD115" s="33"/>
      <c r="AE115" s="33"/>
      <c r="AF115" s="33"/>
      <c r="AG115" s="33"/>
      <c r="AH115" s="33"/>
      <c r="AI115" s="33"/>
      <c r="AJ115" s="33"/>
      <c r="AK115" s="33"/>
      <c r="AL115" s="33"/>
      <c r="AM115" s="33"/>
      <c r="AN115" s="33"/>
      <c r="AO115" s="33"/>
      <c r="AP115" s="33"/>
      <c r="AQ115" s="33"/>
      <c r="AR115" s="33"/>
      <c r="AS115" s="33"/>
      <c r="AT115" s="33"/>
      <c r="AU115" s="33"/>
      <c r="AV115" s="33"/>
      <c r="AW115" s="33"/>
      <c r="AX115" s="33"/>
      <c r="AY115" s="33"/>
      <c r="AZ115" s="33"/>
      <c r="BA115" s="33"/>
      <c r="BB115" s="33"/>
      <c r="BC115" s="33"/>
      <c r="BD115" s="33"/>
      <c r="BE115" s="33"/>
      <c r="BF115" s="33"/>
      <c r="BG115" s="33"/>
      <c r="BH115" s="33"/>
      <c r="BI115" s="33"/>
      <c r="BJ115" s="33"/>
      <c r="BK115" s="33"/>
      <c r="BL115" s="33"/>
      <c r="BM115" s="33"/>
      <c r="BN115" s="33"/>
      <c r="BO115" s="33"/>
      <c r="BP115" s="33"/>
      <c r="BQ115" s="33"/>
      <c r="BR115" s="33"/>
      <c r="BS115" s="33"/>
      <c r="BT115" s="33"/>
      <c r="BU115" s="33"/>
      <c r="BV115" s="33"/>
      <c r="BW115" s="33"/>
      <c r="BX115" s="33"/>
      <c r="BY115" s="33"/>
      <c r="BZ115" s="33"/>
      <c r="CA115" s="33"/>
      <c r="CB115" s="33"/>
      <c r="CC115" s="33"/>
      <c r="CD115" s="33"/>
      <c r="CE115" s="33"/>
      <c r="CF115" s="33"/>
      <c r="CG115" s="33"/>
      <c r="CH115" s="33"/>
      <c r="CI115" s="33"/>
      <c r="CJ115" s="33"/>
      <c r="CK115" s="33"/>
      <c r="CL115" s="33"/>
      <c r="CM115" s="33"/>
      <c r="CN115" s="33"/>
      <c r="CO115" s="33"/>
      <c r="CP115" s="33"/>
      <c r="CQ115" s="33"/>
      <c r="CR115" s="33"/>
      <c r="CS115" s="33"/>
      <c r="CT115" s="33"/>
      <c r="CU115" s="33"/>
      <c r="CV115" s="33"/>
      <c r="CW115" s="33"/>
      <c r="CX115" s="33"/>
      <c r="CY115" s="33"/>
      <c r="CZ115" s="33"/>
      <c r="DA115" s="33"/>
      <c r="DB115" s="33"/>
      <c r="DC115" s="33"/>
      <c r="DD115" s="33"/>
      <c r="DE115" s="33"/>
      <c r="DF115" s="33"/>
      <c r="DG115" s="33"/>
      <c r="DH115" s="33"/>
      <c r="DI115" s="33"/>
      <c r="DJ115" s="33"/>
      <c r="DK115" s="33"/>
      <c r="DL115" s="33"/>
      <c r="DM115" s="33"/>
      <c r="DN115" s="33"/>
      <c r="DO115" s="33"/>
      <c r="DP115" s="33"/>
      <c r="DQ115" s="33"/>
      <c r="DR115" s="33"/>
      <c r="DS115" s="33"/>
      <c r="DT115" s="33"/>
      <c r="DU115" s="33"/>
      <c r="DV115" s="33"/>
      <c r="DW115" s="33"/>
      <c r="DX115" s="33"/>
      <c r="DY115" s="33"/>
      <c r="DZ115" s="33"/>
      <c r="EA115" s="33"/>
      <c r="EB115" s="33"/>
      <c r="EC115" s="33"/>
      <c r="ED115" s="33"/>
      <c r="EE115" s="33"/>
      <c r="EF115" s="33"/>
      <c r="EG115" s="33"/>
      <c r="EH115" s="33"/>
      <c r="EI115" s="33"/>
      <c r="EJ115" s="33"/>
      <c r="EK115" s="33"/>
      <c r="EL115" s="33"/>
      <c r="EM115" s="33"/>
      <c r="EN115" s="33"/>
      <c r="EO115" s="33"/>
      <c r="EP115" s="33"/>
      <c r="EQ115" s="33"/>
      <c r="ER115" s="33"/>
      <c r="ES115" s="33"/>
      <c r="ET115" s="33"/>
      <c r="EU115" s="33"/>
      <c r="EV115" s="33"/>
      <c r="EW115" s="33"/>
      <c r="EX115" s="33"/>
      <c r="EY115" s="33"/>
      <c r="EZ115" s="33"/>
      <c r="FA115" s="33"/>
      <c r="FB115" s="33"/>
      <c r="FC115" s="33"/>
      <c r="FD115" s="33"/>
      <c r="FE115" s="33"/>
      <c r="FF115" s="33"/>
    </row>
    <row r="116" spans="1:162" s="155" customFormat="1" ht="13.5" thickBot="1" x14ac:dyDescent="0.25">
      <c r="A116" s="147" t="s">
        <v>146</v>
      </c>
      <c r="B116" s="272">
        <v>146</v>
      </c>
      <c r="C116" s="149"/>
      <c r="D116" s="150">
        <v>40</v>
      </c>
      <c r="E116" s="247">
        <v>146</v>
      </c>
      <c r="F116" s="151" t="s">
        <v>438</v>
      </c>
      <c r="G116" s="239">
        <v>22</v>
      </c>
      <c r="H116" s="316">
        <v>236</v>
      </c>
      <c r="I116" s="124">
        <f>(('X. táblázat'!F116+'X. táblázat'!E116)*2842.013)/1000</f>
        <v>1125.437148</v>
      </c>
      <c r="J116" s="152">
        <f>'X. táblázat'!G116*252.387/1000</f>
        <v>955.28479500000003</v>
      </c>
      <c r="K116" s="153">
        <f t="shared" si="8"/>
        <v>23.882119875000001</v>
      </c>
      <c r="L116" s="154">
        <f t="shared" si="9"/>
        <v>28.135928700000001</v>
      </c>
      <c r="M116" s="211"/>
      <c r="N116" s="148">
        <v>40</v>
      </c>
      <c r="O116" s="148">
        <v>0</v>
      </c>
      <c r="P116" s="228">
        <f t="shared" si="7"/>
        <v>40</v>
      </c>
      <c r="Q116" s="33"/>
      <c r="R116" s="33"/>
      <c r="S116" s="33"/>
      <c r="T116" s="33"/>
      <c r="U116" s="33"/>
      <c r="V116" s="33"/>
      <c r="W116" s="33"/>
      <c r="X116" s="33"/>
      <c r="Y116" s="33"/>
      <c r="Z116" s="33"/>
      <c r="AA116" s="33"/>
      <c r="AB116" s="33"/>
      <c r="AC116" s="33"/>
      <c r="AD116" s="33"/>
      <c r="AE116" s="33"/>
      <c r="AF116" s="33"/>
      <c r="AG116" s="33"/>
      <c r="AH116" s="33"/>
      <c r="AI116" s="33"/>
      <c r="AJ116" s="33"/>
      <c r="AK116" s="33"/>
      <c r="AL116" s="33"/>
      <c r="AM116" s="33"/>
      <c r="AN116" s="33"/>
      <c r="AO116" s="33"/>
      <c r="AP116" s="33"/>
      <c r="AQ116" s="33"/>
      <c r="AR116" s="33"/>
      <c r="AS116" s="33"/>
      <c r="AT116" s="33"/>
      <c r="AU116" s="33"/>
      <c r="AV116" s="33"/>
      <c r="AW116" s="33"/>
      <c r="AX116" s="33"/>
      <c r="AY116" s="33"/>
      <c r="AZ116" s="33"/>
      <c r="BA116" s="33"/>
      <c r="BB116" s="33"/>
      <c r="BC116" s="33"/>
      <c r="BD116" s="33"/>
      <c r="BE116" s="33"/>
      <c r="BF116" s="33"/>
      <c r="BG116" s="33"/>
      <c r="BH116" s="33"/>
      <c r="BI116" s="33"/>
      <c r="BJ116" s="33"/>
      <c r="BK116" s="33"/>
      <c r="BL116" s="33"/>
      <c r="BM116" s="33"/>
      <c r="BN116" s="33"/>
      <c r="BO116" s="33"/>
      <c r="BP116" s="33"/>
      <c r="BQ116" s="33"/>
      <c r="BR116" s="33"/>
      <c r="BS116" s="33"/>
      <c r="BT116" s="33"/>
      <c r="BU116" s="33"/>
      <c r="BV116" s="33"/>
      <c r="BW116" s="33"/>
      <c r="BX116" s="33"/>
      <c r="BY116" s="33"/>
      <c r="BZ116" s="33"/>
      <c r="CA116" s="33"/>
      <c r="CB116" s="33"/>
      <c r="CC116" s="33"/>
      <c r="CD116" s="33"/>
      <c r="CE116" s="33"/>
      <c r="CF116" s="33"/>
      <c r="CG116" s="33"/>
      <c r="CH116" s="33"/>
      <c r="CI116" s="33"/>
      <c r="CJ116" s="33"/>
      <c r="CK116" s="33"/>
      <c r="CL116" s="33"/>
      <c r="CM116" s="33"/>
      <c r="CN116" s="33"/>
      <c r="CO116" s="33"/>
      <c r="CP116" s="33"/>
      <c r="CQ116" s="33"/>
      <c r="CR116" s="33"/>
      <c r="CS116" s="33"/>
      <c r="CT116" s="33"/>
      <c r="CU116" s="33"/>
      <c r="CV116" s="33"/>
      <c r="CW116" s="33"/>
      <c r="CX116" s="33"/>
      <c r="CY116" s="33"/>
      <c r="CZ116" s="33"/>
      <c r="DA116" s="33"/>
      <c r="DB116" s="33"/>
      <c r="DC116" s="33"/>
      <c r="DD116" s="33"/>
      <c r="DE116" s="33"/>
      <c r="DF116" s="33"/>
      <c r="DG116" s="33"/>
      <c r="DH116" s="33"/>
      <c r="DI116" s="33"/>
      <c r="DJ116" s="33"/>
      <c r="DK116" s="33"/>
      <c r="DL116" s="33"/>
      <c r="DM116" s="33"/>
      <c r="DN116" s="33"/>
      <c r="DO116" s="33"/>
      <c r="DP116" s="33"/>
      <c r="DQ116" s="33"/>
      <c r="DR116" s="33"/>
      <c r="DS116" s="33"/>
      <c r="DT116" s="33"/>
      <c r="DU116" s="33"/>
      <c r="DV116" s="33"/>
      <c r="DW116" s="33"/>
      <c r="DX116" s="33"/>
      <c r="DY116" s="33"/>
      <c r="DZ116" s="33"/>
      <c r="EA116" s="33"/>
      <c r="EB116" s="33"/>
      <c r="EC116" s="33"/>
      <c r="ED116" s="33"/>
      <c r="EE116" s="33"/>
      <c r="EF116" s="33"/>
      <c r="EG116" s="33"/>
      <c r="EH116" s="33"/>
      <c r="EI116" s="33"/>
      <c r="EJ116" s="33"/>
      <c r="EK116" s="33"/>
      <c r="EL116" s="33"/>
      <c r="EM116" s="33"/>
      <c r="EN116" s="33"/>
      <c r="EO116" s="33"/>
      <c r="EP116" s="33"/>
      <c r="EQ116" s="33"/>
      <c r="ER116" s="33"/>
      <c r="ES116" s="33"/>
      <c r="ET116" s="33"/>
      <c r="EU116" s="33"/>
      <c r="EV116" s="33"/>
      <c r="EW116" s="33"/>
      <c r="EX116" s="33"/>
      <c r="EY116" s="33"/>
      <c r="EZ116" s="33"/>
      <c r="FA116" s="33"/>
      <c r="FB116" s="33"/>
      <c r="FC116" s="33"/>
      <c r="FD116" s="33"/>
      <c r="FE116" s="33"/>
      <c r="FF116" s="33"/>
    </row>
    <row r="117" spans="1:162" s="155" customFormat="1" ht="13.5" thickBot="1" x14ac:dyDescent="0.25">
      <c r="A117" s="147" t="s">
        <v>158</v>
      </c>
      <c r="B117" s="272">
        <v>155</v>
      </c>
      <c r="C117" s="149"/>
      <c r="D117" s="150">
        <v>46</v>
      </c>
      <c r="E117" s="247">
        <v>155</v>
      </c>
      <c r="F117" s="151" t="s">
        <v>438</v>
      </c>
      <c r="G117" s="240">
        <v>21</v>
      </c>
      <c r="H117" s="316">
        <v>236</v>
      </c>
      <c r="I117" s="124">
        <f>(('X. táblázat'!F117+'X. táblázat'!E117)*2842.013)/1000</f>
        <v>3839.5595630000003</v>
      </c>
      <c r="J117" s="152">
        <f>'X. táblázat'!G117*252.387/1000</f>
        <v>1609.9766729999999</v>
      </c>
      <c r="K117" s="153">
        <f t="shared" si="8"/>
        <v>34.999492891304342</v>
      </c>
      <c r="L117" s="154">
        <f t="shared" si="9"/>
        <v>83.468686152173916</v>
      </c>
      <c r="M117" s="214"/>
      <c r="N117" s="148">
        <v>46</v>
      </c>
      <c r="O117" s="148">
        <v>0</v>
      </c>
      <c r="P117" s="228">
        <f t="shared" si="7"/>
        <v>46</v>
      </c>
      <c r="Q117" s="33"/>
      <c r="R117" s="33"/>
      <c r="S117" s="33"/>
      <c r="T117" s="33"/>
      <c r="U117" s="33"/>
      <c r="V117" s="33"/>
      <c r="W117" s="33"/>
      <c r="X117" s="33"/>
      <c r="Y117" s="33"/>
      <c r="Z117" s="33"/>
      <c r="AA117" s="33"/>
      <c r="AB117" s="33"/>
      <c r="AC117" s="33"/>
      <c r="AD117" s="33"/>
      <c r="AE117" s="33"/>
      <c r="AF117" s="33"/>
      <c r="AG117" s="33"/>
      <c r="AH117" s="33"/>
      <c r="AI117" s="33"/>
      <c r="AJ117" s="33"/>
      <c r="AK117" s="33"/>
      <c r="AL117" s="33"/>
      <c r="AM117" s="33"/>
      <c r="AN117" s="33"/>
      <c r="AO117" s="33"/>
      <c r="AP117" s="33"/>
      <c r="AQ117" s="33"/>
      <c r="AR117" s="33"/>
      <c r="AS117" s="33"/>
      <c r="AT117" s="33"/>
      <c r="AU117" s="33"/>
      <c r="AV117" s="33"/>
      <c r="AW117" s="33"/>
      <c r="AX117" s="33"/>
      <c r="AY117" s="33"/>
      <c r="AZ117" s="33"/>
      <c r="BA117" s="33"/>
      <c r="BB117" s="33"/>
      <c r="BC117" s="33"/>
      <c r="BD117" s="33"/>
      <c r="BE117" s="33"/>
      <c r="BF117" s="33"/>
      <c r="BG117" s="33"/>
      <c r="BH117" s="33"/>
      <c r="BI117" s="33"/>
      <c r="BJ117" s="33"/>
      <c r="BK117" s="33"/>
      <c r="BL117" s="33"/>
      <c r="BM117" s="33"/>
      <c r="BN117" s="33"/>
      <c r="BO117" s="33"/>
      <c r="BP117" s="33"/>
      <c r="BQ117" s="33"/>
      <c r="BR117" s="33"/>
      <c r="BS117" s="33"/>
      <c r="BT117" s="33"/>
      <c r="BU117" s="33"/>
      <c r="BV117" s="33"/>
      <c r="BW117" s="33"/>
      <c r="BX117" s="33"/>
      <c r="BY117" s="33"/>
      <c r="BZ117" s="33"/>
      <c r="CA117" s="33"/>
      <c r="CB117" s="33"/>
      <c r="CC117" s="33"/>
      <c r="CD117" s="33"/>
      <c r="CE117" s="33"/>
      <c r="CF117" s="33"/>
      <c r="CG117" s="33"/>
      <c r="CH117" s="33"/>
      <c r="CI117" s="33"/>
      <c r="CJ117" s="33"/>
      <c r="CK117" s="33"/>
      <c r="CL117" s="33"/>
      <c r="CM117" s="33"/>
      <c r="CN117" s="33"/>
      <c r="CO117" s="33"/>
      <c r="CP117" s="33"/>
      <c r="CQ117" s="33"/>
      <c r="CR117" s="33"/>
      <c r="CS117" s="33"/>
      <c r="CT117" s="33"/>
      <c r="CU117" s="33"/>
      <c r="CV117" s="33"/>
      <c r="CW117" s="33"/>
      <c r="CX117" s="33"/>
      <c r="CY117" s="33"/>
      <c r="CZ117" s="33"/>
      <c r="DA117" s="33"/>
      <c r="DB117" s="33"/>
      <c r="DC117" s="33"/>
      <c r="DD117" s="33"/>
      <c r="DE117" s="33"/>
      <c r="DF117" s="33"/>
      <c r="DG117" s="33"/>
      <c r="DH117" s="33"/>
      <c r="DI117" s="33"/>
      <c r="DJ117" s="33"/>
      <c r="DK117" s="33"/>
      <c r="DL117" s="33"/>
      <c r="DM117" s="33"/>
      <c r="DN117" s="33"/>
      <c r="DO117" s="33"/>
      <c r="DP117" s="33"/>
      <c r="DQ117" s="33"/>
      <c r="DR117" s="33"/>
      <c r="DS117" s="33"/>
      <c r="DT117" s="33"/>
      <c r="DU117" s="33"/>
      <c r="DV117" s="33"/>
      <c r="DW117" s="33"/>
      <c r="DX117" s="33"/>
      <c r="DY117" s="33"/>
      <c r="DZ117" s="33"/>
      <c r="EA117" s="33"/>
      <c r="EB117" s="33"/>
      <c r="EC117" s="33"/>
      <c r="ED117" s="33"/>
      <c r="EE117" s="33"/>
      <c r="EF117" s="33"/>
      <c r="EG117" s="33"/>
      <c r="EH117" s="33"/>
      <c r="EI117" s="33"/>
      <c r="EJ117" s="33"/>
      <c r="EK117" s="33"/>
      <c r="EL117" s="33"/>
      <c r="EM117" s="33"/>
      <c r="EN117" s="33"/>
      <c r="EO117" s="33"/>
      <c r="EP117" s="33"/>
      <c r="EQ117" s="33"/>
      <c r="ER117" s="33"/>
      <c r="ES117" s="33"/>
      <c r="ET117" s="33"/>
      <c r="EU117" s="33"/>
      <c r="EV117" s="33"/>
      <c r="EW117" s="33"/>
      <c r="EX117" s="33"/>
      <c r="EY117" s="33"/>
      <c r="EZ117" s="33"/>
      <c r="FA117" s="33"/>
      <c r="FB117" s="33"/>
      <c r="FC117" s="33"/>
      <c r="FD117" s="33"/>
      <c r="FE117" s="33"/>
      <c r="FF117" s="33"/>
    </row>
    <row r="118" spans="1:162" s="155" customFormat="1" ht="13.5" thickBot="1" x14ac:dyDescent="0.25">
      <c r="A118" s="147" t="s">
        <v>188</v>
      </c>
      <c r="B118" s="272">
        <v>151</v>
      </c>
      <c r="C118" s="149"/>
      <c r="D118" s="150">
        <v>48</v>
      </c>
      <c r="E118" s="247">
        <v>151</v>
      </c>
      <c r="F118" s="151" t="s">
        <v>420</v>
      </c>
      <c r="G118" s="240">
        <v>21</v>
      </c>
      <c r="H118" s="316">
        <v>236</v>
      </c>
      <c r="I118" s="124">
        <f>(('X. táblázat'!F118+'X. táblázat'!E118)*2842.013)/1000</f>
        <v>3549.6742369999997</v>
      </c>
      <c r="J118" s="152">
        <f>'X. táblázat'!G118*252.387/1000</f>
        <v>1698.0597359999999</v>
      </c>
      <c r="K118" s="153">
        <f t="shared" si="8"/>
        <v>35.376244499999999</v>
      </c>
      <c r="L118" s="154">
        <f t="shared" si="9"/>
        <v>73.951546604166666</v>
      </c>
      <c r="M118" s="211"/>
      <c r="N118" s="148">
        <v>48</v>
      </c>
      <c r="O118" s="148">
        <v>0</v>
      </c>
      <c r="P118" s="228">
        <f t="shared" si="7"/>
        <v>48</v>
      </c>
      <c r="Q118" s="33"/>
      <c r="R118" s="33"/>
      <c r="S118" s="33"/>
      <c r="T118" s="33"/>
      <c r="U118" s="33"/>
      <c r="V118" s="33"/>
      <c r="W118" s="33"/>
      <c r="X118" s="33"/>
      <c r="Y118" s="33"/>
      <c r="Z118" s="33"/>
      <c r="AA118" s="33"/>
      <c r="AB118" s="33"/>
      <c r="AC118" s="33"/>
      <c r="AD118" s="33"/>
      <c r="AE118" s="33"/>
      <c r="AF118" s="33"/>
      <c r="AG118" s="33"/>
      <c r="AH118" s="33"/>
      <c r="AI118" s="33"/>
      <c r="AJ118" s="33"/>
      <c r="AK118" s="33"/>
      <c r="AL118" s="33"/>
      <c r="AM118" s="33"/>
      <c r="AN118" s="33"/>
      <c r="AO118" s="33"/>
      <c r="AP118" s="33"/>
      <c r="AQ118" s="33"/>
      <c r="AR118" s="33"/>
      <c r="AS118" s="33"/>
      <c r="AT118" s="33"/>
      <c r="AU118" s="33"/>
      <c r="AV118" s="33"/>
      <c r="AW118" s="33"/>
      <c r="AX118" s="33"/>
      <c r="AY118" s="33"/>
      <c r="AZ118" s="33"/>
      <c r="BA118" s="33"/>
      <c r="BB118" s="33"/>
      <c r="BC118" s="33"/>
      <c r="BD118" s="33"/>
      <c r="BE118" s="33"/>
      <c r="BF118" s="33"/>
      <c r="BG118" s="33"/>
      <c r="BH118" s="33"/>
      <c r="BI118" s="33"/>
      <c r="BJ118" s="33"/>
      <c r="BK118" s="33"/>
      <c r="BL118" s="33"/>
      <c r="BM118" s="33"/>
      <c r="BN118" s="33"/>
      <c r="BO118" s="33"/>
      <c r="BP118" s="33"/>
      <c r="BQ118" s="33"/>
      <c r="BR118" s="33"/>
      <c r="BS118" s="33"/>
      <c r="BT118" s="33"/>
      <c r="BU118" s="33"/>
      <c r="BV118" s="33"/>
      <c r="BW118" s="33"/>
      <c r="BX118" s="33"/>
      <c r="BY118" s="33"/>
      <c r="BZ118" s="33"/>
      <c r="CA118" s="33"/>
      <c r="CB118" s="33"/>
      <c r="CC118" s="33"/>
      <c r="CD118" s="33"/>
      <c r="CE118" s="33"/>
      <c r="CF118" s="33"/>
      <c r="CG118" s="33"/>
      <c r="CH118" s="33"/>
      <c r="CI118" s="33"/>
      <c r="CJ118" s="33"/>
      <c r="CK118" s="33"/>
      <c r="CL118" s="33"/>
      <c r="CM118" s="33"/>
      <c r="CN118" s="33"/>
      <c r="CO118" s="33"/>
      <c r="CP118" s="33"/>
      <c r="CQ118" s="33"/>
      <c r="CR118" s="33"/>
      <c r="CS118" s="33"/>
      <c r="CT118" s="33"/>
      <c r="CU118" s="33"/>
      <c r="CV118" s="33"/>
      <c r="CW118" s="33"/>
      <c r="CX118" s="33"/>
      <c r="CY118" s="33"/>
      <c r="CZ118" s="33"/>
      <c r="DA118" s="33"/>
      <c r="DB118" s="33"/>
      <c r="DC118" s="33"/>
      <c r="DD118" s="33"/>
      <c r="DE118" s="33"/>
      <c r="DF118" s="33"/>
      <c r="DG118" s="33"/>
      <c r="DH118" s="33"/>
      <c r="DI118" s="33"/>
      <c r="DJ118" s="33"/>
      <c r="DK118" s="33"/>
      <c r="DL118" s="33"/>
      <c r="DM118" s="33"/>
      <c r="DN118" s="33"/>
      <c r="DO118" s="33"/>
      <c r="DP118" s="33"/>
      <c r="DQ118" s="33"/>
      <c r="DR118" s="33"/>
      <c r="DS118" s="33"/>
      <c r="DT118" s="33"/>
      <c r="DU118" s="33"/>
      <c r="DV118" s="33"/>
      <c r="DW118" s="33"/>
      <c r="DX118" s="33"/>
      <c r="DY118" s="33"/>
      <c r="DZ118" s="33"/>
      <c r="EA118" s="33"/>
      <c r="EB118" s="33"/>
      <c r="EC118" s="33"/>
      <c r="ED118" s="33"/>
      <c r="EE118" s="33"/>
      <c r="EF118" s="33"/>
      <c r="EG118" s="33"/>
      <c r="EH118" s="33"/>
      <c r="EI118" s="33"/>
      <c r="EJ118" s="33"/>
      <c r="EK118" s="33"/>
      <c r="EL118" s="33"/>
      <c r="EM118" s="33"/>
      <c r="EN118" s="33"/>
      <c r="EO118" s="33"/>
      <c r="EP118" s="33"/>
      <c r="EQ118" s="33"/>
      <c r="ER118" s="33"/>
      <c r="ES118" s="33"/>
      <c r="ET118" s="33"/>
      <c r="EU118" s="33"/>
      <c r="EV118" s="33"/>
      <c r="EW118" s="33"/>
      <c r="EX118" s="33"/>
      <c r="EY118" s="33"/>
      <c r="EZ118" s="33"/>
      <c r="FA118" s="33"/>
      <c r="FB118" s="33"/>
      <c r="FC118" s="33"/>
      <c r="FD118" s="33"/>
      <c r="FE118" s="33"/>
      <c r="FF118" s="33"/>
    </row>
    <row r="119" spans="1:162" s="155" customFormat="1" ht="13.5" thickBot="1" x14ac:dyDescent="0.25">
      <c r="A119" s="147" t="s">
        <v>189</v>
      </c>
      <c r="B119" s="272">
        <v>148</v>
      </c>
      <c r="C119" s="149"/>
      <c r="D119" s="150">
        <v>48</v>
      </c>
      <c r="E119" s="247">
        <v>148</v>
      </c>
      <c r="F119" s="151" t="s">
        <v>439</v>
      </c>
      <c r="G119" s="239" t="s">
        <v>501</v>
      </c>
      <c r="H119" s="316">
        <v>236</v>
      </c>
      <c r="I119" s="124">
        <f>(('X. táblázat'!F119+'X. táblázat'!E119)*2842.013)/1000</f>
        <v>3995.8702779999999</v>
      </c>
      <c r="J119" s="152">
        <f>'X. táblázat'!G119*252.387/1000</f>
        <v>1342.446453</v>
      </c>
      <c r="K119" s="153">
        <f t="shared" si="8"/>
        <v>27.967634437499999</v>
      </c>
      <c r="L119" s="154">
        <f t="shared" si="9"/>
        <v>83.247297458333335</v>
      </c>
      <c r="M119" s="211"/>
      <c r="N119" s="148">
        <v>48</v>
      </c>
      <c r="O119" s="148">
        <v>0</v>
      </c>
      <c r="P119" s="228">
        <f t="shared" si="7"/>
        <v>48</v>
      </c>
      <c r="Q119" s="33"/>
      <c r="R119" s="33"/>
      <c r="S119" s="33"/>
      <c r="T119" s="33"/>
      <c r="U119" s="33"/>
      <c r="V119" s="33"/>
      <c r="W119" s="33"/>
      <c r="X119" s="33"/>
      <c r="Y119" s="33"/>
      <c r="Z119" s="33"/>
      <c r="AA119" s="33"/>
      <c r="AB119" s="33"/>
      <c r="AC119" s="33"/>
      <c r="AD119" s="33"/>
      <c r="AE119" s="33"/>
      <c r="AF119" s="33"/>
      <c r="AG119" s="33"/>
      <c r="AH119" s="33"/>
      <c r="AI119" s="33"/>
      <c r="AJ119" s="33"/>
      <c r="AK119" s="33"/>
      <c r="AL119" s="33"/>
      <c r="AM119" s="33"/>
      <c r="AN119" s="33"/>
      <c r="AO119" s="33"/>
      <c r="AP119" s="33"/>
      <c r="AQ119" s="33"/>
      <c r="AR119" s="33"/>
      <c r="AS119" s="33"/>
      <c r="AT119" s="33"/>
      <c r="AU119" s="33"/>
      <c r="AV119" s="33"/>
      <c r="AW119" s="33"/>
      <c r="AX119" s="33"/>
      <c r="AY119" s="33"/>
      <c r="AZ119" s="33"/>
      <c r="BA119" s="33"/>
      <c r="BB119" s="33"/>
      <c r="BC119" s="33"/>
      <c r="BD119" s="33"/>
      <c r="BE119" s="33"/>
      <c r="BF119" s="33"/>
      <c r="BG119" s="33"/>
      <c r="BH119" s="33"/>
      <c r="BI119" s="33"/>
      <c r="BJ119" s="33"/>
      <c r="BK119" s="33"/>
      <c r="BL119" s="33"/>
      <c r="BM119" s="33"/>
      <c r="BN119" s="33"/>
      <c r="BO119" s="33"/>
      <c r="BP119" s="33"/>
      <c r="BQ119" s="33"/>
      <c r="BR119" s="33"/>
      <c r="BS119" s="33"/>
      <c r="BT119" s="33"/>
      <c r="BU119" s="33"/>
      <c r="BV119" s="33"/>
      <c r="BW119" s="33"/>
      <c r="BX119" s="33"/>
      <c r="BY119" s="33"/>
      <c r="BZ119" s="33"/>
      <c r="CA119" s="33"/>
      <c r="CB119" s="33"/>
      <c r="CC119" s="33"/>
      <c r="CD119" s="33"/>
      <c r="CE119" s="33"/>
      <c r="CF119" s="33"/>
      <c r="CG119" s="33"/>
      <c r="CH119" s="33"/>
      <c r="CI119" s="33"/>
      <c r="CJ119" s="33"/>
      <c r="CK119" s="33"/>
      <c r="CL119" s="33"/>
      <c r="CM119" s="33"/>
      <c r="CN119" s="33"/>
      <c r="CO119" s="33"/>
      <c r="CP119" s="33"/>
      <c r="CQ119" s="33"/>
      <c r="CR119" s="33"/>
      <c r="CS119" s="33"/>
      <c r="CT119" s="33"/>
      <c r="CU119" s="33"/>
      <c r="CV119" s="33"/>
      <c r="CW119" s="33"/>
      <c r="CX119" s="33"/>
      <c r="CY119" s="33"/>
      <c r="CZ119" s="33"/>
      <c r="DA119" s="33"/>
      <c r="DB119" s="33"/>
      <c r="DC119" s="33"/>
      <c r="DD119" s="33"/>
      <c r="DE119" s="33"/>
      <c r="DF119" s="33"/>
      <c r="DG119" s="33"/>
      <c r="DH119" s="33"/>
      <c r="DI119" s="33"/>
      <c r="DJ119" s="33"/>
      <c r="DK119" s="33"/>
      <c r="DL119" s="33"/>
      <c r="DM119" s="33"/>
      <c r="DN119" s="33"/>
      <c r="DO119" s="33"/>
      <c r="DP119" s="33"/>
      <c r="DQ119" s="33"/>
      <c r="DR119" s="33"/>
      <c r="DS119" s="33"/>
      <c r="DT119" s="33"/>
      <c r="DU119" s="33"/>
      <c r="DV119" s="33"/>
      <c r="DW119" s="33"/>
      <c r="DX119" s="33"/>
      <c r="DY119" s="33"/>
      <c r="DZ119" s="33"/>
      <c r="EA119" s="33"/>
      <c r="EB119" s="33"/>
      <c r="EC119" s="33"/>
      <c r="ED119" s="33"/>
      <c r="EE119" s="33"/>
      <c r="EF119" s="33"/>
      <c r="EG119" s="33"/>
      <c r="EH119" s="33"/>
      <c r="EI119" s="33"/>
      <c r="EJ119" s="33"/>
      <c r="EK119" s="33"/>
      <c r="EL119" s="33"/>
      <c r="EM119" s="33"/>
      <c r="EN119" s="33"/>
      <c r="EO119" s="33"/>
      <c r="EP119" s="33"/>
      <c r="EQ119" s="33"/>
      <c r="ER119" s="33"/>
      <c r="ES119" s="33"/>
      <c r="ET119" s="33"/>
      <c r="EU119" s="33"/>
      <c r="EV119" s="33"/>
      <c r="EW119" s="33"/>
      <c r="EX119" s="33"/>
      <c r="EY119" s="33"/>
      <c r="EZ119" s="33"/>
      <c r="FA119" s="33"/>
      <c r="FB119" s="33"/>
      <c r="FC119" s="33"/>
      <c r="FD119" s="33"/>
      <c r="FE119" s="33"/>
      <c r="FF119" s="33"/>
    </row>
    <row r="120" spans="1:162" s="155" customFormat="1" ht="13.5" thickBot="1" x14ac:dyDescent="0.25">
      <c r="A120" s="147" t="s">
        <v>190</v>
      </c>
      <c r="B120" s="272">
        <v>147</v>
      </c>
      <c r="C120" s="149"/>
      <c r="D120" s="150">
        <v>47</v>
      </c>
      <c r="E120" s="247">
        <v>147</v>
      </c>
      <c r="F120" s="151" t="s">
        <v>440</v>
      </c>
      <c r="G120" s="240">
        <v>22</v>
      </c>
      <c r="H120" s="316">
        <v>236</v>
      </c>
      <c r="I120" s="124">
        <f>(('X. táblázat'!F120+'X. táblázat'!E120)*2842.013)/1000</f>
        <v>3649.1446919999998</v>
      </c>
      <c r="J120" s="152">
        <f>'X. táblázat'!G120*252.387/1000</f>
        <v>1342.446453</v>
      </c>
      <c r="K120" s="153">
        <f t="shared" si="8"/>
        <v>28.562690489361703</v>
      </c>
      <c r="L120" s="154">
        <f t="shared" si="9"/>
        <v>77.641376425531917</v>
      </c>
      <c r="M120" s="214">
        <v>1</v>
      </c>
      <c r="N120" s="148">
        <v>47</v>
      </c>
      <c r="O120" s="148">
        <v>0</v>
      </c>
      <c r="P120" s="228">
        <f t="shared" si="7"/>
        <v>47</v>
      </c>
      <c r="Q120" s="33"/>
      <c r="R120" s="33"/>
      <c r="S120" s="33"/>
      <c r="T120" s="33"/>
      <c r="U120" s="33"/>
      <c r="V120" s="33"/>
      <c r="W120" s="33"/>
      <c r="X120" s="33"/>
      <c r="Y120" s="33"/>
      <c r="Z120" s="33"/>
      <c r="AA120" s="33"/>
      <c r="AB120" s="33"/>
      <c r="AC120" s="33"/>
      <c r="AD120" s="33"/>
      <c r="AE120" s="33"/>
      <c r="AF120" s="33"/>
      <c r="AG120" s="33"/>
      <c r="AH120" s="33"/>
      <c r="AI120" s="33"/>
      <c r="AJ120" s="33"/>
      <c r="AK120" s="33"/>
      <c r="AL120" s="33"/>
      <c r="AM120" s="33"/>
      <c r="AN120" s="33"/>
      <c r="AO120" s="33"/>
      <c r="AP120" s="33"/>
      <c r="AQ120" s="33"/>
      <c r="AR120" s="33"/>
      <c r="AS120" s="33"/>
      <c r="AT120" s="33"/>
      <c r="AU120" s="33"/>
      <c r="AV120" s="33"/>
      <c r="AW120" s="33"/>
      <c r="AX120" s="33"/>
      <c r="AY120" s="33"/>
      <c r="AZ120" s="33"/>
      <c r="BA120" s="33"/>
      <c r="BB120" s="33"/>
      <c r="BC120" s="33"/>
      <c r="BD120" s="33"/>
      <c r="BE120" s="33"/>
      <c r="BF120" s="33"/>
      <c r="BG120" s="33"/>
      <c r="BH120" s="33"/>
      <c r="BI120" s="33"/>
      <c r="BJ120" s="33"/>
      <c r="BK120" s="33"/>
      <c r="BL120" s="33"/>
      <c r="BM120" s="33"/>
      <c r="BN120" s="33"/>
      <c r="BO120" s="33"/>
      <c r="BP120" s="33"/>
      <c r="BQ120" s="33"/>
      <c r="BR120" s="33"/>
      <c r="BS120" s="33"/>
      <c r="BT120" s="33"/>
      <c r="BU120" s="33"/>
      <c r="BV120" s="33"/>
      <c r="BW120" s="33"/>
      <c r="BX120" s="33"/>
      <c r="BY120" s="33"/>
      <c r="BZ120" s="33"/>
      <c r="CA120" s="33"/>
      <c r="CB120" s="33"/>
      <c r="CC120" s="33"/>
      <c r="CD120" s="33"/>
      <c r="CE120" s="33"/>
      <c r="CF120" s="33"/>
      <c r="CG120" s="33"/>
      <c r="CH120" s="33"/>
      <c r="CI120" s="33"/>
      <c r="CJ120" s="33"/>
      <c r="CK120" s="33"/>
      <c r="CL120" s="33"/>
      <c r="CM120" s="33"/>
      <c r="CN120" s="33"/>
      <c r="CO120" s="33"/>
      <c r="CP120" s="33"/>
      <c r="CQ120" s="33"/>
      <c r="CR120" s="33"/>
      <c r="CS120" s="33"/>
      <c r="CT120" s="33"/>
      <c r="CU120" s="33"/>
      <c r="CV120" s="33"/>
      <c r="CW120" s="33"/>
      <c r="CX120" s="33"/>
      <c r="CY120" s="33"/>
      <c r="CZ120" s="33"/>
      <c r="DA120" s="33"/>
      <c r="DB120" s="33"/>
      <c r="DC120" s="33"/>
      <c r="DD120" s="33"/>
      <c r="DE120" s="33"/>
      <c r="DF120" s="33"/>
      <c r="DG120" s="33"/>
      <c r="DH120" s="33"/>
      <c r="DI120" s="33"/>
      <c r="DJ120" s="33"/>
      <c r="DK120" s="33"/>
      <c r="DL120" s="33"/>
      <c r="DM120" s="33"/>
      <c r="DN120" s="33"/>
      <c r="DO120" s="33"/>
      <c r="DP120" s="33"/>
      <c r="DQ120" s="33"/>
      <c r="DR120" s="33"/>
      <c r="DS120" s="33"/>
      <c r="DT120" s="33"/>
      <c r="DU120" s="33"/>
      <c r="DV120" s="33"/>
      <c r="DW120" s="33"/>
      <c r="DX120" s="33"/>
      <c r="DY120" s="33"/>
      <c r="DZ120" s="33"/>
      <c r="EA120" s="33"/>
      <c r="EB120" s="33"/>
      <c r="EC120" s="33"/>
      <c r="ED120" s="33"/>
      <c r="EE120" s="33"/>
      <c r="EF120" s="33"/>
      <c r="EG120" s="33"/>
      <c r="EH120" s="33"/>
      <c r="EI120" s="33"/>
      <c r="EJ120" s="33"/>
      <c r="EK120" s="33"/>
      <c r="EL120" s="33"/>
      <c r="EM120" s="33"/>
      <c r="EN120" s="33"/>
      <c r="EO120" s="33"/>
      <c r="EP120" s="33"/>
      <c r="EQ120" s="33"/>
      <c r="ER120" s="33"/>
      <c r="ES120" s="33"/>
      <c r="ET120" s="33"/>
      <c r="EU120" s="33"/>
      <c r="EV120" s="33"/>
      <c r="EW120" s="33"/>
      <c r="EX120" s="33"/>
      <c r="EY120" s="33"/>
      <c r="EZ120" s="33"/>
      <c r="FA120" s="33"/>
      <c r="FB120" s="33"/>
      <c r="FC120" s="33"/>
      <c r="FD120" s="33"/>
      <c r="FE120" s="33"/>
      <c r="FF120" s="33"/>
    </row>
    <row r="121" spans="1:162" s="155" customFormat="1" ht="13.5" thickBot="1" x14ac:dyDescent="0.25">
      <c r="A121" s="147" t="s">
        <v>191</v>
      </c>
      <c r="B121" s="272">
        <v>137</v>
      </c>
      <c r="C121" s="149"/>
      <c r="D121" s="150">
        <v>48</v>
      </c>
      <c r="E121" s="247">
        <v>137</v>
      </c>
      <c r="F121" s="151" t="s">
        <v>441</v>
      </c>
      <c r="G121" s="240">
        <v>21</v>
      </c>
      <c r="H121" s="316">
        <v>236</v>
      </c>
      <c r="I121" s="124">
        <f>(('X. táblázat'!F121+'X. táblázat'!E121)*2842.013)/1000</f>
        <v>3936.188005</v>
      </c>
      <c r="J121" s="152">
        <f>'X. táblázat'!G121*252.387/1000</f>
        <v>1364.9088959999999</v>
      </c>
      <c r="K121" s="153">
        <f t="shared" si="8"/>
        <v>28.435601999999999</v>
      </c>
      <c r="L121" s="154">
        <f t="shared" si="9"/>
        <v>82.003916770833328</v>
      </c>
      <c r="M121" s="211"/>
      <c r="N121" s="148">
        <v>48</v>
      </c>
      <c r="O121" s="148">
        <v>0</v>
      </c>
      <c r="P121" s="228">
        <f t="shared" si="7"/>
        <v>48</v>
      </c>
      <c r="Q121" s="33"/>
      <c r="R121" s="33"/>
      <c r="S121" s="33"/>
      <c r="T121" s="33"/>
      <c r="U121" s="33"/>
      <c r="V121" s="33"/>
      <c r="W121" s="33"/>
      <c r="X121" s="33"/>
      <c r="Y121" s="33"/>
      <c r="Z121" s="33"/>
      <c r="AA121" s="33"/>
      <c r="AB121" s="33"/>
      <c r="AC121" s="33"/>
      <c r="AD121" s="33"/>
      <c r="AE121" s="33"/>
      <c r="AF121" s="33"/>
      <c r="AG121" s="33"/>
      <c r="AH121" s="33"/>
      <c r="AI121" s="33"/>
      <c r="AJ121" s="33"/>
      <c r="AK121" s="33"/>
      <c r="AL121" s="33"/>
      <c r="AM121" s="33"/>
      <c r="AN121" s="33"/>
      <c r="AO121" s="33"/>
      <c r="AP121" s="33"/>
      <c r="AQ121" s="33"/>
      <c r="AR121" s="33"/>
      <c r="AS121" s="33"/>
      <c r="AT121" s="33"/>
      <c r="AU121" s="33"/>
      <c r="AV121" s="33"/>
      <c r="AW121" s="33"/>
      <c r="AX121" s="33"/>
      <c r="AY121" s="33"/>
      <c r="AZ121" s="33"/>
      <c r="BA121" s="33"/>
      <c r="BB121" s="33"/>
      <c r="BC121" s="33"/>
      <c r="BD121" s="33"/>
      <c r="BE121" s="33"/>
      <c r="BF121" s="33"/>
      <c r="BG121" s="33"/>
      <c r="BH121" s="33"/>
      <c r="BI121" s="33"/>
      <c r="BJ121" s="33"/>
      <c r="BK121" s="33"/>
      <c r="BL121" s="33"/>
      <c r="BM121" s="33"/>
      <c r="BN121" s="33"/>
      <c r="BO121" s="33"/>
      <c r="BP121" s="33"/>
      <c r="BQ121" s="33"/>
      <c r="BR121" s="33"/>
      <c r="BS121" s="33"/>
      <c r="BT121" s="33"/>
      <c r="BU121" s="33"/>
      <c r="BV121" s="33"/>
      <c r="BW121" s="33"/>
      <c r="BX121" s="33"/>
      <c r="BY121" s="33"/>
      <c r="BZ121" s="33"/>
      <c r="CA121" s="33"/>
      <c r="CB121" s="33"/>
      <c r="CC121" s="33"/>
      <c r="CD121" s="33"/>
      <c r="CE121" s="33"/>
      <c r="CF121" s="33"/>
      <c r="CG121" s="33"/>
      <c r="CH121" s="33"/>
      <c r="CI121" s="33"/>
      <c r="CJ121" s="33"/>
      <c r="CK121" s="33"/>
      <c r="CL121" s="33"/>
      <c r="CM121" s="33"/>
      <c r="CN121" s="33"/>
      <c r="CO121" s="33"/>
      <c r="CP121" s="33"/>
      <c r="CQ121" s="33"/>
      <c r="CR121" s="33"/>
      <c r="CS121" s="33"/>
      <c r="CT121" s="33"/>
      <c r="CU121" s="33"/>
      <c r="CV121" s="33"/>
      <c r="CW121" s="33"/>
      <c r="CX121" s="33"/>
      <c r="CY121" s="33"/>
      <c r="CZ121" s="33"/>
      <c r="DA121" s="33"/>
      <c r="DB121" s="33"/>
      <c r="DC121" s="33"/>
      <c r="DD121" s="33"/>
      <c r="DE121" s="33"/>
      <c r="DF121" s="33"/>
      <c r="DG121" s="33"/>
      <c r="DH121" s="33"/>
      <c r="DI121" s="33"/>
      <c r="DJ121" s="33"/>
      <c r="DK121" s="33"/>
      <c r="DL121" s="33"/>
      <c r="DM121" s="33"/>
      <c r="DN121" s="33"/>
      <c r="DO121" s="33"/>
      <c r="DP121" s="33"/>
      <c r="DQ121" s="33"/>
      <c r="DR121" s="33"/>
      <c r="DS121" s="33"/>
      <c r="DT121" s="33"/>
      <c r="DU121" s="33"/>
      <c r="DV121" s="33"/>
      <c r="DW121" s="33"/>
      <c r="DX121" s="33"/>
      <c r="DY121" s="33"/>
      <c r="DZ121" s="33"/>
      <c r="EA121" s="33"/>
      <c r="EB121" s="33"/>
      <c r="EC121" s="33"/>
      <c r="ED121" s="33"/>
      <c r="EE121" s="33"/>
      <c r="EF121" s="33"/>
      <c r="EG121" s="33"/>
      <c r="EH121" s="33"/>
      <c r="EI121" s="33"/>
      <c r="EJ121" s="33"/>
      <c r="EK121" s="33"/>
      <c r="EL121" s="33"/>
      <c r="EM121" s="33"/>
      <c r="EN121" s="33"/>
      <c r="EO121" s="33"/>
      <c r="EP121" s="33"/>
      <c r="EQ121" s="33"/>
      <c r="ER121" s="33"/>
      <c r="ES121" s="33"/>
      <c r="ET121" s="33"/>
      <c r="EU121" s="33"/>
      <c r="EV121" s="33"/>
      <c r="EW121" s="33"/>
      <c r="EX121" s="33"/>
      <c r="EY121" s="33"/>
      <c r="EZ121" s="33"/>
      <c r="FA121" s="33"/>
      <c r="FB121" s="33"/>
      <c r="FC121" s="33"/>
      <c r="FD121" s="33"/>
      <c r="FE121" s="33"/>
      <c r="FF121" s="33"/>
    </row>
    <row r="122" spans="1:162" s="155" customFormat="1" ht="13.5" thickBot="1" x14ac:dyDescent="0.25">
      <c r="A122" s="147" t="s">
        <v>192</v>
      </c>
      <c r="B122" s="272" t="s">
        <v>486</v>
      </c>
      <c r="C122" s="149"/>
      <c r="D122" s="150">
        <v>48</v>
      </c>
      <c r="E122" s="273" t="s">
        <v>486</v>
      </c>
      <c r="F122" s="151" t="s">
        <v>442</v>
      </c>
      <c r="G122" s="240">
        <v>21</v>
      </c>
      <c r="H122" s="316">
        <v>236</v>
      </c>
      <c r="I122" s="124">
        <f>(('X. táblázat'!F122+'X. táblázat'!E122)*2842.013)/1000</f>
        <v>3839.5595630000003</v>
      </c>
      <c r="J122" s="152">
        <f>'X. táblázat'!G122*252.387/1000</f>
        <v>1372.7328929999999</v>
      </c>
      <c r="K122" s="153">
        <f t="shared" si="8"/>
        <v>28.598601937499996</v>
      </c>
      <c r="L122" s="154">
        <f t="shared" si="9"/>
        <v>79.990824229166677</v>
      </c>
      <c r="M122" s="211"/>
      <c r="N122" s="148">
        <v>48</v>
      </c>
      <c r="O122" s="148">
        <v>0</v>
      </c>
      <c r="P122" s="228">
        <f t="shared" si="7"/>
        <v>48</v>
      </c>
      <c r="Q122" s="33"/>
      <c r="R122" s="33"/>
      <c r="S122" s="33"/>
      <c r="T122" s="33"/>
      <c r="U122" s="33"/>
      <c r="V122" s="33"/>
      <c r="W122" s="33"/>
      <c r="X122" s="33"/>
      <c r="Y122" s="33"/>
      <c r="Z122" s="33"/>
      <c r="AA122" s="33"/>
      <c r="AB122" s="33"/>
      <c r="AC122" s="33"/>
      <c r="AD122" s="33"/>
      <c r="AE122" s="33"/>
      <c r="AF122" s="33"/>
      <c r="AG122" s="33"/>
      <c r="AH122" s="33"/>
      <c r="AI122" s="33"/>
      <c r="AJ122" s="33"/>
      <c r="AK122" s="33"/>
      <c r="AL122" s="33"/>
      <c r="AM122" s="33"/>
      <c r="AN122" s="33"/>
      <c r="AO122" s="33"/>
      <c r="AP122" s="33"/>
      <c r="AQ122" s="33"/>
      <c r="AR122" s="33"/>
      <c r="AS122" s="33"/>
      <c r="AT122" s="33"/>
      <c r="AU122" s="33"/>
      <c r="AV122" s="33"/>
      <c r="AW122" s="33"/>
      <c r="AX122" s="33"/>
      <c r="AY122" s="33"/>
      <c r="AZ122" s="33"/>
      <c r="BA122" s="33"/>
      <c r="BB122" s="33"/>
      <c r="BC122" s="33"/>
      <c r="BD122" s="33"/>
      <c r="BE122" s="33"/>
      <c r="BF122" s="33"/>
      <c r="BG122" s="33"/>
      <c r="BH122" s="33"/>
      <c r="BI122" s="33"/>
      <c r="BJ122" s="33"/>
      <c r="BK122" s="33"/>
      <c r="BL122" s="33"/>
      <c r="BM122" s="33"/>
      <c r="BN122" s="33"/>
      <c r="BO122" s="33"/>
      <c r="BP122" s="33"/>
      <c r="BQ122" s="33"/>
      <c r="BR122" s="33"/>
      <c r="BS122" s="33"/>
      <c r="BT122" s="33"/>
      <c r="BU122" s="33"/>
      <c r="BV122" s="33"/>
      <c r="BW122" s="33"/>
      <c r="BX122" s="33"/>
      <c r="BY122" s="33"/>
      <c r="BZ122" s="33"/>
      <c r="CA122" s="33"/>
      <c r="CB122" s="33"/>
      <c r="CC122" s="33"/>
      <c r="CD122" s="33"/>
      <c r="CE122" s="33"/>
      <c r="CF122" s="33"/>
      <c r="CG122" s="33"/>
      <c r="CH122" s="33"/>
      <c r="CI122" s="33"/>
      <c r="CJ122" s="33"/>
      <c r="CK122" s="33"/>
      <c r="CL122" s="33"/>
      <c r="CM122" s="33"/>
      <c r="CN122" s="33"/>
      <c r="CO122" s="33"/>
      <c r="CP122" s="33"/>
      <c r="CQ122" s="33"/>
      <c r="CR122" s="33"/>
      <c r="CS122" s="33"/>
      <c r="CT122" s="33"/>
      <c r="CU122" s="33"/>
      <c r="CV122" s="33"/>
      <c r="CW122" s="33"/>
      <c r="CX122" s="33"/>
      <c r="CY122" s="33"/>
      <c r="CZ122" s="33"/>
      <c r="DA122" s="33"/>
      <c r="DB122" s="33"/>
      <c r="DC122" s="33"/>
      <c r="DD122" s="33"/>
      <c r="DE122" s="33"/>
      <c r="DF122" s="33"/>
      <c r="DG122" s="33"/>
      <c r="DH122" s="33"/>
      <c r="DI122" s="33"/>
      <c r="DJ122" s="33"/>
      <c r="DK122" s="33"/>
      <c r="DL122" s="33"/>
      <c r="DM122" s="33"/>
      <c r="DN122" s="33"/>
      <c r="DO122" s="33"/>
      <c r="DP122" s="33"/>
      <c r="DQ122" s="33"/>
      <c r="DR122" s="33"/>
      <c r="DS122" s="33"/>
      <c r="DT122" s="33"/>
      <c r="DU122" s="33"/>
      <c r="DV122" s="33"/>
      <c r="DW122" s="33"/>
      <c r="DX122" s="33"/>
      <c r="DY122" s="33"/>
      <c r="DZ122" s="33"/>
      <c r="EA122" s="33"/>
      <c r="EB122" s="33"/>
      <c r="EC122" s="33"/>
      <c r="ED122" s="33"/>
      <c r="EE122" s="33"/>
      <c r="EF122" s="33"/>
      <c r="EG122" s="33"/>
      <c r="EH122" s="33"/>
      <c r="EI122" s="33"/>
      <c r="EJ122" s="33"/>
      <c r="EK122" s="33"/>
      <c r="EL122" s="33"/>
      <c r="EM122" s="33"/>
      <c r="EN122" s="33"/>
      <c r="EO122" s="33"/>
      <c r="EP122" s="33"/>
      <c r="EQ122" s="33"/>
      <c r="ER122" s="33"/>
      <c r="ES122" s="33"/>
      <c r="ET122" s="33"/>
      <c r="EU122" s="33"/>
      <c r="EV122" s="33"/>
      <c r="EW122" s="33"/>
      <c r="EX122" s="33"/>
      <c r="EY122" s="33"/>
      <c r="EZ122" s="33"/>
      <c r="FA122" s="33"/>
      <c r="FB122" s="33"/>
      <c r="FC122" s="33"/>
      <c r="FD122" s="33"/>
      <c r="FE122" s="33"/>
      <c r="FF122" s="33"/>
    </row>
    <row r="123" spans="1:162" ht="13.5" thickBot="1" x14ac:dyDescent="0.25">
      <c r="A123" s="162" t="s">
        <v>193</v>
      </c>
      <c r="B123" s="281">
        <v>149</v>
      </c>
      <c r="C123" s="122"/>
      <c r="D123" s="164">
        <v>48</v>
      </c>
      <c r="E123" s="276">
        <v>149</v>
      </c>
      <c r="F123" s="121" t="s">
        <v>443</v>
      </c>
      <c r="G123" s="266" t="s">
        <v>500</v>
      </c>
      <c r="H123" s="316">
        <v>236</v>
      </c>
      <c r="I123" s="124">
        <f>(('X. táblázat'!F123+'X. táblázat'!E123)*2842.013)/1000</f>
        <v>3541.1481979999999</v>
      </c>
      <c r="J123" s="152">
        <f>'X. táblázat'!G123*252.387/1000</f>
        <v>1372.7328929999999</v>
      </c>
      <c r="K123" s="167">
        <f t="shared" si="8"/>
        <v>28.598601937499996</v>
      </c>
      <c r="L123" s="166">
        <f t="shared" si="9"/>
        <v>73.773920791666669</v>
      </c>
      <c r="M123" s="215"/>
      <c r="N123" s="163">
        <v>48</v>
      </c>
      <c r="O123" s="163">
        <v>0</v>
      </c>
      <c r="P123" s="230">
        <f t="shared" si="7"/>
        <v>48</v>
      </c>
    </row>
    <row r="124" spans="1:162" s="138" customFormat="1" x14ac:dyDescent="0.2">
      <c r="A124" s="449">
        <v>6046</v>
      </c>
      <c r="B124" s="451" t="s">
        <v>202</v>
      </c>
      <c r="C124" s="453">
        <v>20</v>
      </c>
      <c r="D124" s="142">
        <v>29</v>
      </c>
      <c r="E124" s="277" t="s">
        <v>202</v>
      </c>
      <c r="F124" s="123" t="s">
        <v>444</v>
      </c>
      <c r="G124" s="234">
        <v>21</v>
      </c>
      <c r="H124" s="316">
        <v>236</v>
      </c>
      <c r="I124" s="124">
        <f>(('X. táblázat'!F124+'X. táblázat'!E124)*2842.013)/1000</f>
        <v>3148.9504040000002</v>
      </c>
      <c r="J124" s="130">
        <f>'X. táblázat'!G124*252.387/1000</f>
        <v>1342.446453</v>
      </c>
      <c r="K124" s="136">
        <f t="shared" si="8"/>
        <v>46.291257000000002</v>
      </c>
      <c r="L124" s="137">
        <f t="shared" si="9"/>
        <v>108.58449668965518</v>
      </c>
      <c r="M124" s="216"/>
      <c r="N124" s="37">
        <v>29</v>
      </c>
      <c r="O124" s="37">
        <v>0</v>
      </c>
      <c r="P124" s="224">
        <f t="shared" si="7"/>
        <v>29</v>
      </c>
      <c r="Q124" s="33"/>
      <c r="R124" s="33"/>
      <c r="S124" s="33"/>
      <c r="T124" s="33"/>
      <c r="U124" s="33"/>
      <c r="V124" s="33"/>
      <c r="W124" s="33"/>
      <c r="X124" s="33"/>
      <c r="Y124" s="33"/>
      <c r="Z124" s="33"/>
      <c r="AA124" s="33"/>
      <c r="AB124" s="33"/>
      <c r="AC124" s="33"/>
      <c r="AD124" s="33"/>
      <c r="AE124" s="33"/>
      <c r="AF124" s="33"/>
      <c r="AG124" s="33"/>
      <c r="AH124" s="33"/>
      <c r="AI124" s="33"/>
      <c r="AJ124" s="33"/>
      <c r="AK124" s="33"/>
      <c r="AL124" s="33"/>
      <c r="AM124" s="33"/>
      <c r="AN124" s="33"/>
      <c r="AO124" s="33"/>
      <c r="AP124" s="33"/>
      <c r="AQ124" s="33"/>
      <c r="AR124" s="33"/>
      <c r="AS124" s="33"/>
      <c r="AT124" s="33"/>
      <c r="AU124" s="33"/>
      <c r="AV124" s="33"/>
      <c r="AW124" s="33"/>
      <c r="AX124" s="33"/>
      <c r="AY124" s="33"/>
      <c r="AZ124" s="33"/>
      <c r="BA124" s="33"/>
      <c r="BB124" s="33"/>
      <c r="BC124" s="33"/>
      <c r="BD124" s="33"/>
      <c r="BE124" s="33"/>
      <c r="BF124" s="33"/>
      <c r="BG124" s="33"/>
      <c r="BH124" s="33"/>
      <c r="BI124" s="33"/>
      <c r="BJ124" s="33"/>
      <c r="BK124" s="33"/>
      <c r="BL124" s="33"/>
      <c r="BM124" s="33"/>
      <c r="BN124" s="33"/>
      <c r="BO124" s="33"/>
      <c r="BP124" s="33"/>
      <c r="BQ124" s="33"/>
      <c r="BR124" s="33"/>
      <c r="BS124" s="33"/>
      <c r="BT124" s="33"/>
      <c r="BU124" s="33"/>
      <c r="BV124" s="33"/>
      <c r="BW124" s="33"/>
      <c r="BX124" s="33"/>
      <c r="BY124" s="33"/>
      <c r="BZ124" s="33"/>
      <c r="CA124" s="33"/>
      <c r="CB124" s="33"/>
      <c r="CC124" s="33"/>
      <c r="CD124" s="33"/>
      <c r="CE124" s="33"/>
      <c r="CF124" s="33"/>
      <c r="CG124" s="33"/>
      <c r="CH124" s="33"/>
      <c r="CI124" s="33"/>
      <c r="CJ124" s="33"/>
      <c r="CK124" s="33"/>
      <c r="CL124" s="33"/>
      <c r="CM124" s="33"/>
      <c r="CN124" s="33"/>
      <c r="CO124" s="33"/>
      <c r="CP124" s="33"/>
      <c r="CQ124" s="33"/>
      <c r="CR124" s="33"/>
      <c r="CS124" s="33"/>
      <c r="CT124" s="33"/>
      <c r="CU124" s="33"/>
      <c r="CV124" s="33"/>
      <c r="CW124" s="33"/>
      <c r="CX124" s="33"/>
      <c r="CY124" s="33"/>
      <c r="CZ124" s="33"/>
      <c r="DA124" s="33"/>
      <c r="DB124" s="33"/>
      <c r="DC124" s="33"/>
      <c r="DD124" s="33"/>
      <c r="DE124" s="33"/>
      <c r="DF124" s="33"/>
      <c r="DG124" s="33"/>
      <c r="DH124" s="33"/>
      <c r="DI124" s="33"/>
      <c r="DJ124" s="33"/>
      <c r="DK124" s="33"/>
      <c r="DL124" s="33"/>
      <c r="DM124" s="33"/>
      <c r="DN124" s="33"/>
      <c r="DO124" s="33"/>
      <c r="DP124" s="33"/>
      <c r="DQ124" s="33"/>
      <c r="DR124" s="33"/>
      <c r="DS124" s="33"/>
      <c r="DT124" s="33"/>
      <c r="DU124" s="33"/>
      <c r="DV124" s="33"/>
      <c r="DW124" s="33"/>
      <c r="DX124" s="33"/>
      <c r="DY124" s="33"/>
      <c r="DZ124" s="33"/>
      <c r="EA124" s="33"/>
      <c r="EB124" s="33"/>
      <c r="EC124" s="33"/>
      <c r="ED124" s="33"/>
      <c r="EE124" s="33"/>
      <c r="EF124" s="33"/>
      <c r="EG124" s="33"/>
      <c r="EH124" s="33"/>
      <c r="EI124" s="33"/>
      <c r="EJ124" s="33"/>
      <c r="EK124" s="33"/>
      <c r="EL124" s="33"/>
      <c r="EM124" s="33"/>
      <c r="EN124" s="33"/>
      <c r="EO124" s="33"/>
      <c r="EP124" s="33"/>
      <c r="EQ124" s="33"/>
      <c r="ER124" s="33"/>
      <c r="ES124" s="33"/>
      <c r="ET124" s="33"/>
      <c r="EU124" s="33"/>
      <c r="EV124" s="33"/>
      <c r="EW124" s="33"/>
      <c r="EX124" s="33"/>
      <c r="EY124" s="33"/>
      <c r="EZ124" s="33"/>
      <c r="FA124" s="33"/>
      <c r="FB124" s="33"/>
      <c r="FC124" s="33"/>
      <c r="FD124" s="33"/>
      <c r="FE124" s="33"/>
      <c r="FF124" s="33"/>
    </row>
    <row r="125" spans="1:162" s="134" customFormat="1" ht="13.5" thickBot="1" x14ac:dyDescent="0.25">
      <c r="A125" s="478"/>
      <c r="B125" s="475"/>
      <c r="C125" s="477"/>
      <c r="D125" s="141">
        <v>54</v>
      </c>
      <c r="E125" s="27" t="s">
        <v>206</v>
      </c>
      <c r="F125" s="27" t="s">
        <v>411</v>
      </c>
      <c r="G125" s="235" t="s">
        <v>500</v>
      </c>
      <c r="H125" s="220">
        <v>236</v>
      </c>
      <c r="I125" s="28">
        <f>(('X. táblázat'!F125+'X. táblázat'!E125)*2842.013)/1000</f>
        <v>3509.8860549999995</v>
      </c>
      <c r="J125" s="28">
        <f>'X. táblázat'!G125*252.387/1000</f>
        <v>960.33253500000001</v>
      </c>
      <c r="K125" s="88">
        <f t="shared" si="8"/>
        <v>17.783935833333334</v>
      </c>
      <c r="L125" s="133">
        <f t="shared" si="9"/>
        <v>64.997889907407398</v>
      </c>
      <c r="M125" s="200"/>
      <c r="N125" s="29">
        <v>54</v>
      </c>
      <c r="O125" s="29">
        <v>0</v>
      </c>
      <c r="P125" s="226">
        <f t="shared" si="7"/>
        <v>54</v>
      </c>
      <c r="Q125" s="33"/>
      <c r="R125" s="33"/>
      <c r="S125" s="33"/>
      <c r="T125" s="33"/>
      <c r="U125" s="33"/>
      <c r="V125" s="33"/>
      <c r="W125" s="33"/>
      <c r="X125" s="33"/>
      <c r="Y125" s="33"/>
      <c r="Z125" s="33"/>
      <c r="AA125" s="33"/>
      <c r="AB125" s="33"/>
      <c r="AC125" s="33"/>
      <c r="AD125" s="33"/>
      <c r="AE125" s="33"/>
      <c r="AF125" s="33"/>
      <c r="AG125" s="33"/>
      <c r="AH125" s="33"/>
      <c r="AI125" s="33"/>
      <c r="AJ125" s="33"/>
      <c r="AK125" s="33"/>
      <c r="AL125" s="33"/>
      <c r="AM125" s="33"/>
      <c r="AN125" s="33"/>
      <c r="AO125" s="33"/>
      <c r="AP125" s="33"/>
      <c r="AQ125" s="33"/>
      <c r="AR125" s="33"/>
      <c r="AS125" s="33"/>
      <c r="AT125" s="33"/>
      <c r="AU125" s="33"/>
      <c r="AV125" s="33"/>
      <c r="AW125" s="33"/>
      <c r="AX125" s="33"/>
      <c r="AY125" s="33"/>
      <c r="AZ125" s="33"/>
      <c r="BA125" s="33"/>
      <c r="BB125" s="33"/>
      <c r="BC125" s="33"/>
      <c r="BD125" s="33"/>
      <c r="BE125" s="33"/>
      <c r="BF125" s="33"/>
      <c r="BG125" s="33"/>
      <c r="BH125" s="33"/>
      <c r="BI125" s="33"/>
      <c r="BJ125" s="33"/>
      <c r="BK125" s="33"/>
      <c r="BL125" s="33"/>
      <c r="BM125" s="33"/>
      <c r="BN125" s="33"/>
      <c r="BO125" s="33"/>
      <c r="BP125" s="33"/>
      <c r="BQ125" s="33"/>
      <c r="BR125" s="33"/>
      <c r="BS125" s="33"/>
      <c r="BT125" s="33"/>
      <c r="BU125" s="33"/>
      <c r="BV125" s="33"/>
      <c r="BW125" s="33"/>
      <c r="BX125" s="33"/>
      <c r="BY125" s="33"/>
      <c r="BZ125" s="33"/>
      <c r="CA125" s="33"/>
      <c r="CB125" s="33"/>
      <c r="CC125" s="33"/>
      <c r="CD125" s="33"/>
      <c r="CE125" s="33"/>
      <c r="CF125" s="33"/>
      <c r="CG125" s="33"/>
      <c r="CH125" s="33"/>
      <c r="CI125" s="33"/>
      <c r="CJ125" s="33"/>
      <c r="CK125" s="33"/>
      <c r="CL125" s="33"/>
      <c r="CM125" s="33"/>
      <c r="CN125" s="33"/>
      <c r="CO125" s="33"/>
      <c r="CP125" s="33"/>
      <c r="CQ125" s="33"/>
      <c r="CR125" s="33"/>
      <c r="CS125" s="33"/>
      <c r="CT125" s="33"/>
      <c r="CU125" s="33"/>
      <c r="CV125" s="33"/>
      <c r="CW125" s="33"/>
      <c r="CX125" s="33"/>
      <c r="CY125" s="33"/>
      <c r="CZ125" s="33"/>
      <c r="DA125" s="33"/>
      <c r="DB125" s="33"/>
      <c r="DC125" s="33"/>
      <c r="DD125" s="33"/>
      <c r="DE125" s="33"/>
      <c r="DF125" s="33"/>
      <c r="DG125" s="33"/>
      <c r="DH125" s="33"/>
      <c r="DI125" s="33"/>
      <c r="DJ125" s="33"/>
      <c r="DK125" s="33"/>
      <c r="DL125" s="33"/>
      <c r="DM125" s="33"/>
      <c r="DN125" s="33"/>
      <c r="DO125" s="33"/>
      <c r="DP125" s="33"/>
      <c r="DQ125" s="33"/>
      <c r="DR125" s="33"/>
      <c r="DS125" s="33"/>
      <c r="DT125" s="33"/>
      <c r="DU125" s="33"/>
      <c r="DV125" s="33"/>
      <c r="DW125" s="33"/>
      <c r="DX125" s="33"/>
      <c r="DY125" s="33"/>
      <c r="DZ125" s="33"/>
      <c r="EA125" s="33"/>
      <c r="EB125" s="33"/>
      <c r="EC125" s="33"/>
      <c r="ED125" s="33"/>
      <c r="EE125" s="33"/>
      <c r="EF125" s="33"/>
      <c r="EG125" s="33"/>
      <c r="EH125" s="33"/>
      <c r="EI125" s="33"/>
      <c r="EJ125" s="33"/>
      <c r="EK125" s="33"/>
      <c r="EL125" s="33"/>
      <c r="EM125" s="33"/>
      <c r="EN125" s="33"/>
      <c r="EO125" s="33"/>
      <c r="EP125" s="33"/>
      <c r="EQ125" s="33"/>
      <c r="ER125" s="33"/>
      <c r="ES125" s="33"/>
      <c r="ET125" s="33"/>
      <c r="EU125" s="33"/>
      <c r="EV125" s="33"/>
      <c r="EW125" s="33"/>
      <c r="EX125" s="33"/>
      <c r="EY125" s="33"/>
      <c r="EZ125" s="33"/>
      <c r="FA125" s="33"/>
      <c r="FB125" s="33"/>
      <c r="FC125" s="33"/>
      <c r="FD125" s="33"/>
      <c r="FE125" s="33"/>
      <c r="FF125" s="33"/>
    </row>
    <row r="126" spans="1:162" s="138" customFormat="1" x14ac:dyDescent="0.2">
      <c r="A126" s="449">
        <v>6047</v>
      </c>
      <c r="B126" s="451" t="s">
        <v>203</v>
      </c>
      <c r="C126" s="453">
        <v>22</v>
      </c>
      <c r="D126" s="142">
        <v>29</v>
      </c>
      <c r="E126" s="123" t="s">
        <v>203</v>
      </c>
      <c r="F126" s="123" t="s">
        <v>412</v>
      </c>
      <c r="G126" s="237" t="s">
        <v>507</v>
      </c>
      <c r="H126" s="316">
        <v>236</v>
      </c>
      <c r="I126" s="124">
        <f>(('X. táblázat'!F126+'X. táblázat'!E126)*2842.013)/1000</f>
        <v>2293.5044910000001</v>
      </c>
      <c r="J126" s="309">
        <f>'X. táblázat'!G126*252.387/1000</f>
        <v>2030.7058019999999</v>
      </c>
      <c r="K126" s="136">
        <f t="shared" si="8"/>
        <v>70.024338</v>
      </c>
      <c r="L126" s="137">
        <f t="shared" si="9"/>
        <v>79.086361758620697</v>
      </c>
      <c r="M126" s="216"/>
      <c r="N126" s="37">
        <v>29</v>
      </c>
      <c r="O126" s="37">
        <v>0</v>
      </c>
      <c r="P126" s="224">
        <f t="shared" si="7"/>
        <v>29</v>
      </c>
      <c r="Q126" s="33"/>
      <c r="R126" s="33"/>
      <c r="S126" s="33"/>
      <c r="T126" s="33"/>
      <c r="U126" s="33"/>
      <c r="V126" s="33"/>
      <c r="W126" s="33"/>
      <c r="X126" s="33"/>
      <c r="Y126" s="33"/>
      <c r="Z126" s="33"/>
      <c r="AA126" s="33"/>
      <c r="AB126" s="33"/>
      <c r="AC126" s="33"/>
      <c r="AD126" s="33"/>
      <c r="AE126" s="33"/>
      <c r="AF126" s="33"/>
      <c r="AG126" s="33"/>
      <c r="AH126" s="33"/>
      <c r="AI126" s="33"/>
      <c r="AJ126" s="33"/>
      <c r="AK126" s="33"/>
      <c r="AL126" s="33"/>
      <c r="AM126" s="33"/>
      <c r="AN126" s="33"/>
      <c r="AO126" s="33"/>
      <c r="AP126" s="33"/>
      <c r="AQ126" s="33"/>
      <c r="AR126" s="33"/>
      <c r="AS126" s="33"/>
      <c r="AT126" s="33"/>
      <c r="AU126" s="33"/>
      <c r="AV126" s="33"/>
      <c r="AW126" s="33"/>
      <c r="AX126" s="33"/>
      <c r="AY126" s="33"/>
      <c r="AZ126" s="33"/>
      <c r="BA126" s="33"/>
      <c r="BB126" s="33"/>
      <c r="BC126" s="33"/>
      <c r="BD126" s="33"/>
      <c r="BE126" s="33"/>
      <c r="BF126" s="33"/>
      <c r="BG126" s="33"/>
      <c r="BH126" s="33"/>
      <c r="BI126" s="33"/>
      <c r="BJ126" s="33"/>
      <c r="BK126" s="33"/>
      <c r="BL126" s="33"/>
      <c r="BM126" s="33"/>
      <c r="BN126" s="33"/>
      <c r="BO126" s="33"/>
      <c r="BP126" s="33"/>
      <c r="BQ126" s="33"/>
      <c r="BR126" s="33"/>
      <c r="BS126" s="33"/>
      <c r="BT126" s="33"/>
      <c r="BU126" s="33"/>
      <c r="BV126" s="33"/>
      <c r="BW126" s="33"/>
      <c r="BX126" s="33"/>
      <c r="BY126" s="33"/>
      <c r="BZ126" s="33"/>
      <c r="CA126" s="33"/>
      <c r="CB126" s="33"/>
      <c r="CC126" s="33"/>
      <c r="CD126" s="33"/>
      <c r="CE126" s="33"/>
      <c r="CF126" s="33"/>
      <c r="CG126" s="33"/>
      <c r="CH126" s="33"/>
      <c r="CI126" s="33"/>
      <c r="CJ126" s="33"/>
      <c r="CK126" s="33"/>
      <c r="CL126" s="33"/>
      <c r="CM126" s="33"/>
      <c r="CN126" s="33"/>
      <c r="CO126" s="33"/>
      <c r="CP126" s="33"/>
      <c r="CQ126" s="33"/>
      <c r="CR126" s="33"/>
      <c r="CS126" s="33"/>
      <c r="CT126" s="33"/>
      <c r="CU126" s="33"/>
      <c r="CV126" s="33"/>
      <c r="CW126" s="33"/>
      <c r="CX126" s="33"/>
      <c r="CY126" s="33"/>
      <c r="CZ126" s="33"/>
      <c r="DA126" s="33"/>
      <c r="DB126" s="33"/>
      <c r="DC126" s="33"/>
      <c r="DD126" s="33"/>
      <c r="DE126" s="33"/>
      <c r="DF126" s="33"/>
      <c r="DG126" s="33"/>
      <c r="DH126" s="33"/>
      <c r="DI126" s="33"/>
      <c r="DJ126" s="33"/>
      <c r="DK126" s="33"/>
      <c r="DL126" s="33"/>
      <c r="DM126" s="33"/>
      <c r="DN126" s="33"/>
      <c r="DO126" s="33"/>
      <c r="DP126" s="33"/>
      <c r="DQ126" s="33"/>
      <c r="DR126" s="33"/>
      <c r="DS126" s="33"/>
      <c r="DT126" s="33"/>
      <c r="DU126" s="33"/>
      <c r="DV126" s="33"/>
      <c r="DW126" s="33"/>
      <c r="DX126" s="33"/>
      <c r="DY126" s="33"/>
      <c r="DZ126" s="33"/>
      <c r="EA126" s="33"/>
      <c r="EB126" s="33"/>
      <c r="EC126" s="33"/>
      <c r="ED126" s="33"/>
      <c r="EE126" s="33"/>
      <c r="EF126" s="33"/>
      <c r="EG126" s="33"/>
      <c r="EH126" s="33"/>
      <c r="EI126" s="33"/>
      <c r="EJ126" s="33"/>
      <c r="EK126" s="33"/>
      <c r="EL126" s="33"/>
      <c r="EM126" s="33"/>
      <c r="EN126" s="33"/>
      <c r="EO126" s="33"/>
      <c r="EP126" s="33"/>
      <c r="EQ126" s="33"/>
      <c r="ER126" s="33"/>
      <c r="ES126" s="33"/>
      <c r="ET126" s="33"/>
      <c r="EU126" s="33"/>
      <c r="EV126" s="33"/>
      <c r="EW126" s="33"/>
      <c r="EX126" s="33"/>
      <c r="EY126" s="33"/>
      <c r="EZ126" s="33"/>
      <c r="FA126" s="33"/>
      <c r="FB126" s="33"/>
      <c r="FC126" s="33"/>
      <c r="FD126" s="33"/>
      <c r="FE126" s="33"/>
      <c r="FF126" s="33"/>
    </row>
    <row r="127" spans="1:162" s="134" customFormat="1" ht="13.5" thickBot="1" x14ac:dyDescent="0.25">
      <c r="A127" s="478"/>
      <c r="B127" s="475"/>
      <c r="C127" s="477"/>
      <c r="D127" s="141">
        <v>54</v>
      </c>
      <c r="E127" s="27" t="s">
        <v>208</v>
      </c>
      <c r="F127" s="27" t="s">
        <v>413</v>
      </c>
      <c r="G127" s="235">
        <v>21</v>
      </c>
      <c r="H127" s="220">
        <v>236</v>
      </c>
      <c r="I127" s="28">
        <f>(('X. táblázat'!F127+'X. táblázat'!E127)*2842.013)/1000</f>
        <v>3146.1083909999998</v>
      </c>
      <c r="J127" s="170">
        <f>'X. táblázat'!G127*252.387/1000</f>
        <v>950.23705500000005</v>
      </c>
      <c r="K127" s="88">
        <f t="shared" si="8"/>
        <v>17.596982499999999</v>
      </c>
      <c r="L127" s="133">
        <f t="shared" si="9"/>
        <v>58.261266499999998</v>
      </c>
      <c r="M127" s="200"/>
      <c r="N127" s="29">
        <v>54</v>
      </c>
      <c r="O127" s="29">
        <v>0</v>
      </c>
      <c r="P127" s="226">
        <f t="shared" si="7"/>
        <v>54</v>
      </c>
      <c r="Q127" s="33"/>
      <c r="R127" s="33"/>
      <c r="S127" s="33"/>
      <c r="T127" s="33"/>
      <c r="U127" s="33"/>
      <c r="V127" s="33"/>
      <c r="W127" s="33"/>
      <c r="X127" s="33"/>
      <c r="Y127" s="33"/>
      <c r="Z127" s="33"/>
      <c r="AA127" s="33"/>
      <c r="AB127" s="33"/>
      <c r="AC127" s="33"/>
      <c r="AD127" s="33"/>
      <c r="AE127" s="33"/>
      <c r="AF127" s="33"/>
      <c r="AG127" s="33"/>
      <c r="AH127" s="33"/>
      <c r="AI127" s="33"/>
      <c r="AJ127" s="33"/>
      <c r="AK127" s="33"/>
      <c r="AL127" s="33"/>
      <c r="AM127" s="33"/>
      <c r="AN127" s="33"/>
      <c r="AO127" s="33"/>
      <c r="AP127" s="33"/>
      <c r="AQ127" s="33"/>
      <c r="AR127" s="33"/>
      <c r="AS127" s="33"/>
      <c r="AT127" s="33"/>
      <c r="AU127" s="33"/>
      <c r="AV127" s="33"/>
      <c r="AW127" s="33"/>
      <c r="AX127" s="33"/>
      <c r="AY127" s="33"/>
      <c r="AZ127" s="33"/>
      <c r="BA127" s="33"/>
      <c r="BB127" s="33"/>
      <c r="BC127" s="33"/>
      <c r="BD127" s="33"/>
      <c r="BE127" s="33"/>
      <c r="BF127" s="33"/>
      <c r="BG127" s="33"/>
      <c r="BH127" s="33"/>
      <c r="BI127" s="33"/>
      <c r="BJ127" s="33"/>
      <c r="BK127" s="33"/>
      <c r="BL127" s="33"/>
      <c r="BM127" s="33"/>
      <c r="BN127" s="33"/>
      <c r="BO127" s="33"/>
      <c r="BP127" s="33"/>
      <c r="BQ127" s="33"/>
      <c r="BR127" s="33"/>
      <c r="BS127" s="33"/>
      <c r="BT127" s="33"/>
      <c r="BU127" s="33"/>
      <c r="BV127" s="33"/>
      <c r="BW127" s="33"/>
      <c r="BX127" s="33"/>
      <c r="BY127" s="33"/>
      <c r="BZ127" s="33"/>
      <c r="CA127" s="33"/>
      <c r="CB127" s="33"/>
      <c r="CC127" s="33"/>
      <c r="CD127" s="33"/>
      <c r="CE127" s="33"/>
      <c r="CF127" s="33"/>
      <c r="CG127" s="33"/>
      <c r="CH127" s="33"/>
      <c r="CI127" s="33"/>
      <c r="CJ127" s="33"/>
      <c r="CK127" s="33"/>
      <c r="CL127" s="33"/>
      <c r="CM127" s="33"/>
      <c r="CN127" s="33"/>
      <c r="CO127" s="33"/>
      <c r="CP127" s="33"/>
      <c r="CQ127" s="33"/>
      <c r="CR127" s="33"/>
      <c r="CS127" s="33"/>
      <c r="CT127" s="33"/>
      <c r="CU127" s="33"/>
      <c r="CV127" s="33"/>
      <c r="CW127" s="33"/>
      <c r="CX127" s="33"/>
      <c r="CY127" s="33"/>
      <c r="CZ127" s="33"/>
      <c r="DA127" s="33"/>
      <c r="DB127" s="33"/>
      <c r="DC127" s="33"/>
      <c r="DD127" s="33"/>
      <c r="DE127" s="33"/>
      <c r="DF127" s="33"/>
      <c r="DG127" s="33"/>
      <c r="DH127" s="33"/>
      <c r="DI127" s="33"/>
      <c r="DJ127" s="33"/>
      <c r="DK127" s="33"/>
      <c r="DL127" s="33"/>
      <c r="DM127" s="33"/>
      <c r="DN127" s="33"/>
      <c r="DO127" s="33"/>
      <c r="DP127" s="33"/>
      <c r="DQ127" s="33"/>
      <c r="DR127" s="33"/>
      <c r="DS127" s="33"/>
      <c r="DT127" s="33"/>
      <c r="DU127" s="33"/>
      <c r="DV127" s="33"/>
      <c r="DW127" s="33"/>
      <c r="DX127" s="33"/>
      <c r="DY127" s="33"/>
      <c r="DZ127" s="33"/>
      <c r="EA127" s="33"/>
      <c r="EB127" s="33"/>
      <c r="EC127" s="33"/>
      <c r="ED127" s="33"/>
      <c r="EE127" s="33"/>
      <c r="EF127" s="33"/>
      <c r="EG127" s="33"/>
      <c r="EH127" s="33"/>
      <c r="EI127" s="33"/>
      <c r="EJ127" s="33"/>
      <c r="EK127" s="33"/>
      <c r="EL127" s="33"/>
      <c r="EM127" s="33"/>
      <c r="EN127" s="33"/>
      <c r="EO127" s="33"/>
      <c r="EP127" s="33"/>
      <c r="EQ127" s="33"/>
      <c r="ER127" s="33"/>
      <c r="ES127" s="33"/>
      <c r="ET127" s="33"/>
      <c r="EU127" s="33"/>
      <c r="EV127" s="33"/>
      <c r="EW127" s="33"/>
      <c r="EX127" s="33"/>
      <c r="EY127" s="33"/>
      <c r="EZ127" s="33"/>
      <c r="FA127" s="33"/>
      <c r="FB127" s="33"/>
      <c r="FC127" s="33"/>
      <c r="FD127" s="33"/>
      <c r="FE127" s="33"/>
      <c r="FF127" s="33"/>
    </row>
    <row r="128" spans="1:162" s="138" customFormat="1" x14ac:dyDescent="0.2">
      <c r="A128" s="449">
        <v>6048</v>
      </c>
      <c r="B128" s="451" t="s">
        <v>205</v>
      </c>
      <c r="C128" s="453">
        <v>22</v>
      </c>
      <c r="D128" s="142">
        <v>27</v>
      </c>
      <c r="E128" s="123" t="s">
        <v>204</v>
      </c>
      <c r="F128" s="123" t="s">
        <v>414</v>
      </c>
      <c r="G128" s="237" t="s">
        <v>507</v>
      </c>
      <c r="H128" s="316">
        <v>236</v>
      </c>
      <c r="I128" s="124">
        <f>(('X. táblázat'!F128+'X. táblázat'!E128)*2842.013)/1000</f>
        <v>5828.9686629999997</v>
      </c>
      <c r="J128" s="130">
        <f>'X. táblázat'!G128*252.387/1000</f>
        <v>2000.9241359999999</v>
      </c>
      <c r="K128" s="136">
        <f t="shared" si="8"/>
        <v>74.10830133333333</v>
      </c>
      <c r="L128" s="137">
        <f t="shared" si="9"/>
        <v>215.88772825925923</v>
      </c>
      <c r="M128" s="216">
        <v>2</v>
      </c>
      <c r="N128" s="37">
        <v>29</v>
      </c>
      <c r="O128" s="37">
        <v>0</v>
      </c>
      <c r="P128" s="224">
        <f t="shared" si="7"/>
        <v>29</v>
      </c>
      <c r="Q128" s="33"/>
      <c r="R128" s="33"/>
      <c r="S128" s="33"/>
      <c r="T128" s="33"/>
      <c r="U128" s="33"/>
      <c r="V128" s="33"/>
      <c r="W128" s="33"/>
      <c r="X128" s="33"/>
      <c r="Y128" s="33"/>
      <c r="Z128" s="33"/>
      <c r="AA128" s="33"/>
      <c r="AB128" s="33"/>
      <c r="AC128" s="33"/>
      <c r="AD128" s="33"/>
      <c r="AE128" s="33"/>
      <c r="AF128" s="33"/>
      <c r="AG128" s="33"/>
      <c r="AH128" s="33"/>
      <c r="AI128" s="33"/>
      <c r="AJ128" s="33"/>
      <c r="AK128" s="33"/>
      <c r="AL128" s="33"/>
      <c r="AM128" s="33"/>
      <c r="AN128" s="33"/>
      <c r="AO128" s="33"/>
      <c r="AP128" s="33"/>
      <c r="AQ128" s="33"/>
      <c r="AR128" s="33"/>
      <c r="AS128" s="33"/>
      <c r="AT128" s="33"/>
      <c r="AU128" s="33"/>
      <c r="AV128" s="33"/>
      <c r="AW128" s="33"/>
      <c r="AX128" s="33"/>
      <c r="AY128" s="33"/>
      <c r="AZ128" s="33"/>
      <c r="BA128" s="33"/>
      <c r="BB128" s="33"/>
      <c r="BC128" s="33"/>
      <c r="BD128" s="33"/>
      <c r="BE128" s="33"/>
      <c r="BF128" s="33"/>
      <c r="BG128" s="33"/>
      <c r="BH128" s="33"/>
      <c r="BI128" s="33"/>
      <c r="BJ128" s="33"/>
      <c r="BK128" s="33"/>
      <c r="BL128" s="33"/>
      <c r="BM128" s="33"/>
      <c r="BN128" s="33"/>
      <c r="BO128" s="33"/>
      <c r="BP128" s="33"/>
      <c r="BQ128" s="33"/>
      <c r="BR128" s="33"/>
      <c r="BS128" s="33"/>
      <c r="BT128" s="33"/>
      <c r="BU128" s="33"/>
      <c r="BV128" s="33"/>
      <c r="BW128" s="33"/>
      <c r="BX128" s="33"/>
      <c r="BY128" s="33"/>
      <c r="BZ128" s="33"/>
      <c r="CA128" s="33"/>
      <c r="CB128" s="33"/>
      <c r="CC128" s="33"/>
      <c r="CD128" s="33"/>
      <c r="CE128" s="33"/>
      <c r="CF128" s="33"/>
      <c r="CG128" s="33"/>
      <c r="CH128" s="33"/>
      <c r="CI128" s="33"/>
      <c r="CJ128" s="33"/>
      <c r="CK128" s="33"/>
      <c r="CL128" s="33"/>
      <c r="CM128" s="33"/>
      <c r="CN128" s="33"/>
      <c r="CO128" s="33"/>
      <c r="CP128" s="33"/>
      <c r="CQ128" s="33"/>
      <c r="CR128" s="33"/>
      <c r="CS128" s="33"/>
      <c r="CT128" s="33"/>
      <c r="CU128" s="33"/>
      <c r="CV128" s="33"/>
      <c r="CW128" s="33"/>
      <c r="CX128" s="33"/>
      <c r="CY128" s="33"/>
      <c r="CZ128" s="33"/>
      <c r="DA128" s="33"/>
      <c r="DB128" s="33"/>
      <c r="DC128" s="33"/>
      <c r="DD128" s="33"/>
      <c r="DE128" s="33"/>
      <c r="DF128" s="33"/>
      <c r="DG128" s="33"/>
      <c r="DH128" s="33"/>
      <c r="DI128" s="33"/>
      <c r="DJ128" s="33"/>
      <c r="DK128" s="33"/>
      <c r="DL128" s="33"/>
      <c r="DM128" s="33"/>
      <c r="DN128" s="33"/>
      <c r="DO128" s="33"/>
      <c r="DP128" s="33"/>
      <c r="DQ128" s="33"/>
      <c r="DR128" s="33"/>
      <c r="DS128" s="33"/>
      <c r="DT128" s="33"/>
      <c r="DU128" s="33"/>
      <c r="DV128" s="33"/>
      <c r="DW128" s="33"/>
      <c r="DX128" s="33"/>
      <c r="DY128" s="33"/>
      <c r="DZ128" s="33"/>
      <c r="EA128" s="33"/>
      <c r="EB128" s="33"/>
      <c r="EC128" s="33"/>
      <c r="ED128" s="33"/>
      <c r="EE128" s="33"/>
      <c r="EF128" s="33"/>
      <c r="EG128" s="33"/>
      <c r="EH128" s="33"/>
      <c r="EI128" s="33"/>
      <c r="EJ128" s="33"/>
      <c r="EK128" s="33"/>
      <c r="EL128" s="33"/>
      <c r="EM128" s="33"/>
      <c r="EN128" s="33"/>
      <c r="EO128" s="33"/>
      <c r="EP128" s="33"/>
      <c r="EQ128" s="33"/>
      <c r="ER128" s="33"/>
      <c r="ES128" s="33"/>
      <c r="ET128" s="33"/>
      <c r="EU128" s="33"/>
      <c r="EV128" s="33"/>
      <c r="EW128" s="33"/>
      <c r="EX128" s="33"/>
      <c r="EY128" s="33"/>
      <c r="EZ128" s="33"/>
      <c r="FA128" s="33"/>
      <c r="FB128" s="33"/>
      <c r="FC128" s="33"/>
      <c r="FD128" s="33"/>
      <c r="FE128" s="33"/>
      <c r="FF128" s="33"/>
    </row>
    <row r="129" spans="1:162" s="33" customFormat="1" x14ac:dyDescent="0.2">
      <c r="A129" s="418"/>
      <c r="B129" s="422"/>
      <c r="C129" s="454"/>
      <c r="D129" s="128">
        <v>29</v>
      </c>
      <c r="E129" s="21" t="s">
        <v>205</v>
      </c>
      <c r="F129" s="21" t="s">
        <v>415</v>
      </c>
      <c r="G129" s="236" t="s">
        <v>508</v>
      </c>
      <c r="H129" s="194">
        <v>236</v>
      </c>
      <c r="I129" s="22">
        <f>(('X. táblázat'!F129+'X. táblázat'!E129)*2842.013)/1000</f>
        <v>4032.8164469999997</v>
      </c>
      <c r="J129" s="22">
        <f>'X. táblázat'!G129*252.387/1000</f>
        <v>949.22750699999995</v>
      </c>
      <c r="K129" s="83">
        <f t="shared" si="8"/>
        <v>32.731983</v>
      </c>
      <c r="L129" s="38">
        <f t="shared" si="9"/>
        <v>139.06263610344826</v>
      </c>
      <c r="M129" s="199"/>
      <c r="N129" s="26">
        <v>29</v>
      </c>
      <c r="O129" s="26">
        <v>0</v>
      </c>
      <c r="P129" s="225">
        <f t="shared" si="7"/>
        <v>29</v>
      </c>
    </row>
    <row r="130" spans="1:162" s="134" customFormat="1" ht="13.5" thickBot="1" x14ac:dyDescent="0.25">
      <c r="A130" s="450"/>
      <c r="B130" s="452"/>
      <c r="C130" s="455"/>
      <c r="D130" s="265">
        <v>53</v>
      </c>
      <c r="E130" s="121" t="s">
        <v>207</v>
      </c>
      <c r="F130" s="121" t="s">
        <v>416</v>
      </c>
      <c r="G130" s="266" t="s">
        <v>501</v>
      </c>
      <c r="H130" s="370">
        <v>236</v>
      </c>
      <c r="I130" s="165">
        <f>(('X. táblázat'!F130+'X. táblázat'!E130)*2842.013)/1000</f>
        <v>1619.94741</v>
      </c>
      <c r="J130" s="28">
        <f>'X. táblázat'!G130*252.387/1000</f>
        <v>949.22750699999995</v>
      </c>
      <c r="K130" s="167">
        <f t="shared" si="8"/>
        <v>17.90995296226415</v>
      </c>
      <c r="L130" s="267">
        <f t="shared" si="9"/>
        <v>30.565045471698113</v>
      </c>
      <c r="M130" s="268">
        <v>1</v>
      </c>
      <c r="N130" s="269">
        <v>54</v>
      </c>
      <c r="O130" s="270">
        <v>0</v>
      </c>
      <c r="P130" s="271">
        <f t="shared" si="7"/>
        <v>54</v>
      </c>
      <c r="Q130" s="33"/>
      <c r="R130" s="33"/>
      <c r="S130" s="33"/>
      <c r="T130" s="33"/>
      <c r="U130" s="33"/>
      <c r="V130" s="33"/>
      <c r="W130" s="33"/>
      <c r="X130" s="33"/>
      <c r="Y130" s="33"/>
      <c r="Z130" s="33"/>
      <c r="AA130" s="33"/>
      <c r="AB130" s="33"/>
      <c r="AC130" s="33"/>
      <c r="AD130" s="33"/>
      <c r="AE130" s="33"/>
      <c r="AF130" s="33"/>
      <c r="AG130" s="33"/>
      <c r="AH130" s="33"/>
      <c r="AI130" s="33"/>
      <c r="AJ130" s="33"/>
      <c r="AK130" s="33"/>
      <c r="AL130" s="33"/>
      <c r="AM130" s="33"/>
      <c r="AN130" s="33"/>
      <c r="AO130" s="33"/>
      <c r="AP130" s="33"/>
      <c r="AQ130" s="33"/>
      <c r="AR130" s="33"/>
      <c r="AS130" s="33"/>
      <c r="AT130" s="33"/>
      <c r="AU130" s="33"/>
      <c r="AV130" s="33"/>
      <c r="AW130" s="33"/>
      <c r="AX130" s="33"/>
      <c r="AY130" s="33"/>
      <c r="AZ130" s="33"/>
      <c r="BA130" s="33"/>
      <c r="BB130" s="33"/>
      <c r="BC130" s="33"/>
      <c r="BD130" s="33"/>
      <c r="BE130" s="33"/>
      <c r="BF130" s="33"/>
      <c r="BG130" s="33"/>
      <c r="BH130" s="33"/>
      <c r="BI130" s="33"/>
      <c r="BJ130" s="33"/>
      <c r="BK130" s="33"/>
      <c r="BL130" s="33"/>
      <c r="BM130" s="33"/>
      <c r="BN130" s="33"/>
      <c r="BO130" s="33"/>
      <c r="BP130" s="33"/>
      <c r="BQ130" s="33"/>
      <c r="BR130" s="33"/>
      <c r="BS130" s="33"/>
      <c r="BT130" s="33"/>
      <c r="BU130" s="33"/>
      <c r="BV130" s="33"/>
      <c r="BW130" s="33"/>
      <c r="BX130" s="33"/>
      <c r="BY130" s="33"/>
      <c r="BZ130" s="33"/>
      <c r="CA130" s="33"/>
      <c r="CB130" s="33"/>
      <c r="CC130" s="33"/>
      <c r="CD130" s="33"/>
      <c r="CE130" s="33"/>
      <c r="CF130" s="33"/>
      <c r="CG130" s="33"/>
      <c r="CH130" s="33"/>
      <c r="CI130" s="33"/>
      <c r="CJ130" s="33"/>
      <c r="CK130" s="33"/>
      <c r="CL130" s="33"/>
      <c r="CM130" s="33"/>
      <c r="CN130" s="33"/>
      <c r="CO130" s="33"/>
      <c r="CP130" s="33"/>
      <c r="CQ130" s="33"/>
      <c r="CR130" s="33"/>
      <c r="CS130" s="33"/>
      <c r="CT130" s="33"/>
      <c r="CU130" s="33"/>
      <c r="CV130" s="33"/>
      <c r="CW130" s="33"/>
      <c r="CX130" s="33"/>
      <c r="CY130" s="33"/>
      <c r="CZ130" s="33"/>
      <c r="DA130" s="33"/>
      <c r="DB130" s="33"/>
      <c r="DC130" s="33"/>
      <c r="DD130" s="33"/>
      <c r="DE130" s="33"/>
      <c r="DF130" s="33"/>
      <c r="DG130" s="33"/>
      <c r="DH130" s="33"/>
      <c r="DI130" s="33"/>
      <c r="DJ130" s="33"/>
      <c r="DK130" s="33"/>
      <c r="DL130" s="33"/>
      <c r="DM130" s="33"/>
      <c r="DN130" s="33"/>
      <c r="DO130" s="33"/>
      <c r="DP130" s="33"/>
      <c r="DQ130" s="33"/>
      <c r="DR130" s="33"/>
      <c r="DS130" s="33"/>
      <c r="DT130" s="33"/>
      <c r="DU130" s="33"/>
      <c r="DV130" s="33"/>
      <c r="DW130" s="33"/>
      <c r="DX130" s="33"/>
      <c r="DY130" s="33"/>
      <c r="DZ130" s="33"/>
      <c r="EA130" s="33"/>
      <c r="EB130" s="33"/>
      <c r="EC130" s="33"/>
      <c r="ED130" s="33"/>
      <c r="EE130" s="33"/>
      <c r="EF130" s="33"/>
      <c r="EG130" s="33"/>
      <c r="EH130" s="33"/>
      <c r="EI130" s="33"/>
      <c r="EJ130" s="33"/>
      <c r="EK130" s="33"/>
      <c r="EL130" s="33"/>
      <c r="EM130" s="33"/>
      <c r="EN130" s="33"/>
      <c r="EO130" s="33"/>
      <c r="EP130" s="33"/>
      <c r="EQ130" s="33"/>
      <c r="ER130" s="33"/>
      <c r="ES130" s="33"/>
      <c r="ET130" s="33"/>
      <c r="EU130" s="33"/>
      <c r="EV130" s="33"/>
      <c r="EW130" s="33"/>
      <c r="EX130" s="33"/>
      <c r="EY130" s="33"/>
      <c r="EZ130" s="33"/>
      <c r="FA130" s="33"/>
      <c r="FB130" s="33"/>
      <c r="FC130" s="33"/>
      <c r="FD130" s="33"/>
      <c r="FE130" s="33"/>
      <c r="FF130" s="33"/>
    </row>
    <row r="131" spans="1:162" s="33" customFormat="1" ht="13.5" thickBot="1" x14ac:dyDescent="0.25">
      <c r="A131" s="248">
        <v>6069</v>
      </c>
      <c r="B131" s="272">
        <v>145</v>
      </c>
      <c r="C131" s="275">
        <v>24</v>
      </c>
      <c r="D131" s="274">
        <v>22</v>
      </c>
      <c r="E131" s="247">
        <v>145</v>
      </c>
      <c r="F131" s="247" t="s">
        <v>483</v>
      </c>
      <c r="G131" s="240">
        <v>23</v>
      </c>
      <c r="H131" s="316">
        <v>236</v>
      </c>
      <c r="I131" s="124">
        <f>(('X. táblázat'!F131+'X. táblázat'!E131)*2842.013)/1000</f>
        <v>4777.4238530000002</v>
      </c>
      <c r="J131" s="165">
        <f>'X. táblázat'!G131*252.387/1000</f>
        <v>1887.0975989999999</v>
      </c>
      <c r="K131" s="153">
        <f t="shared" si="8"/>
        <v>85.777163590909083</v>
      </c>
      <c r="L131" s="154">
        <f t="shared" si="9"/>
        <v>217.1556296818182</v>
      </c>
      <c r="M131" s="211"/>
      <c r="N131" s="148">
        <v>23</v>
      </c>
      <c r="O131" s="148">
        <v>0</v>
      </c>
      <c r="P131" s="271">
        <f t="shared" si="7"/>
        <v>23</v>
      </c>
    </row>
    <row r="132" spans="1:162" ht="13.5" thickBot="1" x14ac:dyDescent="0.25">
      <c r="A132" s="248">
        <v>6103</v>
      </c>
      <c r="B132" s="337" t="s">
        <v>493</v>
      </c>
      <c r="C132" s="338">
        <v>21</v>
      </c>
      <c r="D132" s="339">
        <v>45</v>
      </c>
      <c r="E132" s="340" t="s">
        <v>493</v>
      </c>
      <c r="F132" s="340" t="s">
        <v>492</v>
      </c>
      <c r="G132" s="231">
        <v>21</v>
      </c>
      <c r="H132" s="316">
        <v>236</v>
      </c>
      <c r="I132" s="124">
        <f>(('X. táblázat'!F132+'X. táblázat'!E132)*2842.013)/1000</f>
        <v>2785.17274</v>
      </c>
      <c r="J132" s="124">
        <f>'X. táblázat'!G132*252.387/1000</f>
        <v>1808.1004680000001</v>
      </c>
      <c r="K132" s="125">
        <f t="shared" si="8"/>
        <v>40.1800104</v>
      </c>
      <c r="L132" s="341">
        <f t="shared" si="9"/>
        <v>61.892727555555552</v>
      </c>
      <c r="M132" s="342"/>
      <c r="N132" s="343">
        <v>45</v>
      </c>
      <c r="O132" s="343">
        <v>0</v>
      </c>
      <c r="P132" s="344">
        <v>45</v>
      </c>
    </row>
    <row r="133" spans="1:162" x14ac:dyDescent="0.2">
      <c r="A133" s="327"/>
      <c r="B133" s="372" t="s">
        <v>512</v>
      </c>
      <c r="C133" s="371"/>
      <c r="D133" s="373">
        <v>24</v>
      </c>
      <c r="E133" s="374"/>
      <c r="F133" s="375" t="s">
        <v>525</v>
      </c>
      <c r="G133" s="329"/>
      <c r="H133" s="317">
        <v>236</v>
      </c>
      <c r="I133" s="170"/>
      <c r="J133" s="170"/>
      <c r="K133" s="376"/>
      <c r="L133" s="377"/>
      <c r="M133" s="378">
        <v>1</v>
      </c>
      <c r="N133" s="269">
        <v>25</v>
      </c>
      <c r="O133" s="269">
        <v>0</v>
      </c>
      <c r="P133" s="379">
        <v>25</v>
      </c>
    </row>
    <row r="134" spans="1:162" ht="13.5" thickBot="1" x14ac:dyDescent="0.25">
      <c r="A134" s="380"/>
      <c r="B134" s="380" t="s">
        <v>526</v>
      </c>
      <c r="C134" s="380"/>
      <c r="D134" s="381">
        <v>31</v>
      </c>
      <c r="E134" s="380"/>
      <c r="F134" s="380" t="s">
        <v>527</v>
      </c>
      <c r="G134" s="198"/>
      <c r="H134" s="220">
        <v>236</v>
      </c>
      <c r="I134" s="198"/>
      <c r="J134" s="198"/>
      <c r="K134" s="382"/>
      <c r="L134" s="198"/>
      <c r="M134" s="198"/>
      <c r="N134" s="198">
        <v>31</v>
      </c>
      <c r="O134" s="198">
        <v>0</v>
      </c>
      <c r="P134" s="383">
        <v>31</v>
      </c>
    </row>
  </sheetData>
  <mergeCells count="92">
    <mergeCell ref="A4:A7"/>
    <mergeCell ref="B4:B7"/>
    <mergeCell ref="C4:C7"/>
    <mergeCell ref="A8:A11"/>
    <mergeCell ref="B8:B11"/>
    <mergeCell ref="C8:C11"/>
    <mergeCell ref="A12:A15"/>
    <mergeCell ref="B12:B15"/>
    <mergeCell ref="C12:C15"/>
    <mergeCell ref="A23:A24"/>
    <mergeCell ref="B23:B24"/>
    <mergeCell ref="C23:C24"/>
    <mergeCell ref="B21:B22"/>
    <mergeCell ref="C21:C22"/>
    <mergeCell ref="C18:C20"/>
    <mergeCell ref="A21:A22"/>
    <mergeCell ref="A25:A29"/>
    <mergeCell ref="B25:B29"/>
    <mergeCell ref="C25:C29"/>
    <mergeCell ref="A30:A32"/>
    <mergeCell ref="B30:B32"/>
    <mergeCell ref="C30:C32"/>
    <mergeCell ref="A33:A37"/>
    <mergeCell ref="B33:B37"/>
    <mergeCell ref="C33:C37"/>
    <mergeCell ref="A38:A40"/>
    <mergeCell ref="B38:B40"/>
    <mergeCell ref="C38:C40"/>
    <mergeCell ref="A41:A43"/>
    <mergeCell ref="B41:B43"/>
    <mergeCell ref="C41:C43"/>
    <mergeCell ref="A44:A45"/>
    <mergeCell ref="B44:B45"/>
    <mergeCell ref="C44:C45"/>
    <mergeCell ref="A46:A48"/>
    <mergeCell ref="B46:B48"/>
    <mergeCell ref="C46:C48"/>
    <mergeCell ref="A49:A51"/>
    <mergeCell ref="B49:B51"/>
    <mergeCell ref="C49:C51"/>
    <mergeCell ref="A52:A54"/>
    <mergeCell ref="B52:B54"/>
    <mergeCell ref="C52:C54"/>
    <mergeCell ref="A55:A56"/>
    <mergeCell ref="B55:B56"/>
    <mergeCell ref="C55:C56"/>
    <mergeCell ref="A59:A61"/>
    <mergeCell ref="B59:B61"/>
    <mergeCell ref="C59:C61"/>
    <mergeCell ref="A57:A58"/>
    <mergeCell ref="B57:B58"/>
    <mergeCell ref="C57:C58"/>
    <mergeCell ref="A62:A64"/>
    <mergeCell ref="B62:B64"/>
    <mergeCell ref="C62:C64"/>
    <mergeCell ref="A65:A71"/>
    <mergeCell ref="B65:B71"/>
    <mergeCell ref="C65:C71"/>
    <mergeCell ref="A72:A74"/>
    <mergeCell ref="B72:B74"/>
    <mergeCell ref="C72:C74"/>
    <mergeCell ref="A75:A77"/>
    <mergeCell ref="B75:B77"/>
    <mergeCell ref="C75:C77"/>
    <mergeCell ref="A82:A85"/>
    <mergeCell ref="B82:B85"/>
    <mergeCell ref="C82:C85"/>
    <mergeCell ref="A126:A127"/>
    <mergeCell ref="B126:B127"/>
    <mergeCell ref="C126:C127"/>
    <mergeCell ref="A95:A97"/>
    <mergeCell ref="B95:B97"/>
    <mergeCell ref="C95:C97"/>
    <mergeCell ref="A124:A125"/>
    <mergeCell ref="B124:B125"/>
    <mergeCell ref="C124:C125"/>
    <mergeCell ref="A1:P1"/>
    <mergeCell ref="A2:P2"/>
    <mergeCell ref="A128:A130"/>
    <mergeCell ref="B128:B130"/>
    <mergeCell ref="C128:C130"/>
    <mergeCell ref="A16:A17"/>
    <mergeCell ref="B16:B17"/>
    <mergeCell ref="C16:C17"/>
    <mergeCell ref="A18:A20"/>
    <mergeCell ref="B18:B20"/>
    <mergeCell ref="A86:A94"/>
    <mergeCell ref="B86:B94"/>
    <mergeCell ref="C86:C94"/>
    <mergeCell ref="A78:A81"/>
    <mergeCell ref="B78:B81"/>
    <mergeCell ref="C78:C81"/>
  </mergeCells>
  <phoneticPr fontId="6" type="noConversion"/>
  <pageMargins left="0.23622047244094488" right="0.23622047244094488" top="0.19685039370078741" bottom="0.19685039370078741" header="0.31496062992125984" footer="0.31496062992125984"/>
  <pageSetup paperSize="9" scale="41" orientation="portrait" verticalDpi="300" r:id="rId1"/>
  <headerFooter alignWithMargins="0">
    <oddFooter>&amp;R&amp;P/&amp;N oldal</oddFooter>
  </headerFooter>
  <colBreaks count="1" manualBreakCount="1">
    <brk id="16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1"/>
  <sheetViews>
    <sheetView view="pageBreakPreview" workbookViewId="0">
      <selection activeCell="E30" sqref="E30"/>
    </sheetView>
  </sheetViews>
  <sheetFormatPr defaultRowHeight="12.75" x14ac:dyDescent="0.2"/>
  <cols>
    <col min="1" max="1" width="5.5703125" style="16" customWidth="1"/>
    <col min="2" max="2" width="51.140625" style="8" customWidth="1"/>
    <col min="3" max="3" width="6.85546875" style="9" customWidth="1"/>
    <col min="4" max="5" width="14.42578125" style="10" customWidth="1"/>
    <col min="6" max="7" width="16.140625" style="1" bestFit="1" customWidth="1"/>
    <col min="8" max="8" width="17.85546875" style="1" bestFit="1" customWidth="1"/>
    <col min="9" max="16384" width="9.140625" style="1"/>
  </cols>
  <sheetData>
    <row r="1" spans="1:5" ht="33.75" customHeight="1" x14ac:dyDescent="0.2">
      <c r="A1" s="394" t="s">
        <v>43</v>
      </c>
      <c r="B1" s="395"/>
      <c r="C1" s="395"/>
      <c r="D1" s="395"/>
      <c r="E1" s="395"/>
    </row>
    <row r="2" spans="1:5" ht="36" customHeight="1" thickBot="1" x14ac:dyDescent="0.25">
      <c r="A2" s="396" t="s">
        <v>515</v>
      </c>
      <c r="B2" s="397"/>
      <c r="C2" s="397"/>
      <c r="D2" s="397"/>
      <c r="E2" s="397"/>
    </row>
    <row r="3" spans="1:5" s="11" customFormat="1" ht="32.25" customHeight="1" x14ac:dyDescent="0.2">
      <c r="A3" s="2" t="s">
        <v>71</v>
      </c>
      <c r="B3" s="3" t="s">
        <v>1</v>
      </c>
      <c r="C3" s="3" t="s">
        <v>72</v>
      </c>
      <c r="D3" s="249" t="s">
        <v>509</v>
      </c>
      <c r="E3" s="249" t="s">
        <v>513</v>
      </c>
    </row>
    <row r="4" spans="1:5" ht="20.100000000000001" customHeight="1" x14ac:dyDescent="0.2">
      <c r="A4" s="12" t="s">
        <v>3</v>
      </c>
      <c r="B4" s="13" t="s">
        <v>44</v>
      </c>
      <c r="C4" s="6" t="s">
        <v>8</v>
      </c>
      <c r="D4" s="289">
        <v>0</v>
      </c>
      <c r="E4" s="289">
        <v>0</v>
      </c>
    </row>
    <row r="5" spans="1:5" ht="20.100000000000001" customHeight="1" x14ac:dyDescent="0.2">
      <c r="A5" s="14" t="s">
        <v>73</v>
      </c>
      <c r="B5" s="5" t="s">
        <v>45</v>
      </c>
      <c r="C5" s="6" t="s">
        <v>8</v>
      </c>
      <c r="D5" s="289">
        <v>0</v>
      </c>
      <c r="E5" s="289">
        <v>0</v>
      </c>
    </row>
    <row r="6" spans="1:5" ht="20.100000000000001" customHeight="1" x14ac:dyDescent="0.2">
      <c r="A6" s="14" t="s">
        <v>74</v>
      </c>
      <c r="B6" s="5" t="s">
        <v>46</v>
      </c>
      <c r="C6" s="6" t="s">
        <v>8</v>
      </c>
      <c r="D6" s="289">
        <v>0</v>
      </c>
      <c r="E6" s="289">
        <v>0</v>
      </c>
    </row>
    <row r="7" spans="1:5" ht="24.75" customHeight="1" x14ac:dyDescent="0.2">
      <c r="A7" s="14" t="s">
        <v>75</v>
      </c>
      <c r="B7" s="5" t="s">
        <v>47</v>
      </c>
      <c r="C7" s="6" t="s">
        <v>8</v>
      </c>
      <c r="D7" s="289">
        <v>0</v>
      </c>
      <c r="E7" s="289">
        <v>0</v>
      </c>
    </row>
    <row r="8" spans="1:5" ht="20.100000000000001" customHeight="1" x14ac:dyDescent="0.2">
      <c r="A8" s="14" t="s">
        <v>76</v>
      </c>
      <c r="B8" s="5" t="s">
        <v>48</v>
      </c>
      <c r="C8" s="6" t="s">
        <v>8</v>
      </c>
      <c r="D8" s="289">
        <v>0</v>
      </c>
      <c r="E8" s="289">
        <v>0</v>
      </c>
    </row>
    <row r="9" spans="1:5" ht="20.100000000000001" customHeight="1" x14ac:dyDescent="0.2">
      <c r="A9" s="14" t="s">
        <v>77</v>
      </c>
      <c r="B9" s="5" t="s">
        <v>49</v>
      </c>
      <c r="C9" s="6" t="s">
        <v>8</v>
      </c>
      <c r="D9" s="289">
        <v>239604</v>
      </c>
      <c r="E9" s="289">
        <v>230288</v>
      </c>
    </row>
    <row r="10" spans="1:5" ht="24.75" customHeight="1" x14ac:dyDescent="0.2">
      <c r="A10" s="14" t="s">
        <v>78</v>
      </c>
      <c r="B10" s="5" t="s">
        <v>79</v>
      </c>
      <c r="C10" s="6" t="s">
        <v>8</v>
      </c>
      <c r="D10" s="289">
        <v>0</v>
      </c>
      <c r="E10" s="289">
        <v>0</v>
      </c>
    </row>
    <row r="11" spans="1:5" ht="20.100000000000001" customHeight="1" x14ac:dyDescent="0.2">
      <c r="A11" s="14" t="s">
        <v>80</v>
      </c>
      <c r="B11" s="5" t="s">
        <v>50</v>
      </c>
      <c r="C11" s="6" t="s">
        <v>8</v>
      </c>
      <c r="D11" s="289">
        <v>0</v>
      </c>
      <c r="E11" s="289">
        <v>0</v>
      </c>
    </row>
    <row r="12" spans="1:5" ht="20.100000000000001" customHeight="1" x14ac:dyDescent="0.2">
      <c r="A12" s="14" t="s">
        <v>81</v>
      </c>
      <c r="B12" s="5" t="s">
        <v>51</v>
      </c>
      <c r="C12" s="6" t="s">
        <v>8</v>
      </c>
      <c r="D12" s="289">
        <v>0</v>
      </c>
      <c r="E12" s="289">
        <v>0</v>
      </c>
    </row>
    <row r="13" spans="1:5" ht="20.100000000000001" customHeight="1" x14ac:dyDescent="0.2">
      <c r="A13" s="14" t="s">
        <v>82</v>
      </c>
      <c r="B13" s="5" t="s">
        <v>52</v>
      </c>
      <c r="C13" s="6" t="s">
        <v>8</v>
      </c>
      <c r="D13" s="289">
        <v>0</v>
      </c>
      <c r="E13" s="289">
        <v>0</v>
      </c>
    </row>
    <row r="14" spans="1:5" ht="20.100000000000001" customHeight="1" x14ac:dyDescent="0.2">
      <c r="A14" s="14" t="s">
        <v>83</v>
      </c>
      <c r="B14" s="5" t="s">
        <v>53</v>
      </c>
      <c r="C14" s="6" t="s">
        <v>8</v>
      </c>
      <c r="D14" s="289">
        <v>0</v>
      </c>
      <c r="E14" s="289">
        <v>0</v>
      </c>
    </row>
    <row r="15" spans="1:5" ht="27.75" customHeight="1" x14ac:dyDescent="0.2">
      <c r="A15" s="14" t="s">
        <v>6</v>
      </c>
      <c r="B15" s="5" t="s">
        <v>54</v>
      </c>
      <c r="C15" s="6" t="s">
        <v>21</v>
      </c>
      <c r="D15" s="289">
        <v>0</v>
      </c>
      <c r="E15" s="289">
        <v>0</v>
      </c>
    </row>
    <row r="16" spans="1:5" ht="20.100000000000001" customHeight="1" x14ac:dyDescent="0.2">
      <c r="A16" s="14" t="s">
        <v>84</v>
      </c>
      <c r="B16" s="5" t="s">
        <v>55</v>
      </c>
      <c r="C16" s="6" t="s">
        <v>21</v>
      </c>
      <c r="D16" s="289">
        <v>0</v>
      </c>
      <c r="E16" s="289">
        <v>0</v>
      </c>
    </row>
    <row r="17" spans="1:8" ht="20.100000000000001" customHeight="1" x14ac:dyDescent="0.2">
      <c r="A17" s="14" t="s">
        <v>85</v>
      </c>
      <c r="B17" s="5" t="s">
        <v>56</v>
      </c>
      <c r="C17" s="6" t="s">
        <v>21</v>
      </c>
      <c r="D17" s="289">
        <v>0</v>
      </c>
      <c r="E17" s="289">
        <v>0</v>
      </c>
    </row>
    <row r="18" spans="1:8" ht="27" customHeight="1" x14ac:dyDescent="0.2">
      <c r="A18" s="14" t="s">
        <v>86</v>
      </c>
      <c r="B18" s="5" t="s">
        <v>87</v>
      </c>
      <c r="C18" s="6" t="s">
        <v>21</v>
      </c>
      <c r="D18" s="289">
        <v>0</v>
      </c>
      <c r="E18" s="289">
        <v>0</v>
      </c>
    </row>
    <row r="19" spans="1:8" ht="20.100000000000001" customHeight="1" x14ac:dyDescent="0.2">
      <c r="A19" s="14" t="s">
        <v>88</v>
      </c>
      <c r="B19" s="5" t="s">
        <v>57</v>
      </c>
      <c r="C19" s="6" t="s">
        <v>21</v>
      </c>
      <c r="D19" s="289">
        <v>0</v>
      </c>
      <c r="E19" s="289">
        <v>0</v>
      </c>
    </row>
    <row r="20" spans="1:8" ht="20.100000000000001" customHeight="1" x14ac:dyDescent="0.2">
      <c r="A20" s="14" t="s">
        <v>89</v>
      </c>
      <c r="B20" s="5" t="s">
        <v>58</v>
      </c>
      <c r="C20" s="6" t="s">
        <v>21</v>
      </c>
      <c r="D20" s="289">
        <v>0</v>
      </c>
      <c r="E20" s="289">
        <v>0</v>
      </c>
    </row>
    <row r="21" spans="1:8" ht="20.100000000000001" customHeight="1" x14ac:dyDescent="0.2">
      <c r="A21" s="14" t="s">
        <v>9</v>
      </c>
      <c r="B21" s="171" t="s">
        <v>59</v>
      </c>
      <c r="C21" s="172" t="s">
        <v>21</v>
      </c>
      <c r="D21" s="289">
        <v>927509</v>
      </c>
      <c r="E21" s="386">
        <v>1054642</v>
      </c>
      <c r="F21" s="242"/>
      <c r="G21" s="242"/>
      <c r="H21" s="242"/>
    </row>
    <row r="22" spans="1:8" ht="20.100000000000001" customHeight="1" x14ac:dyDescent="0.2">
      <c r="A22" s="14" t="s">
        <v>90</v>
      </c>
      <c r="B22" s="171" t="s">
        <v>60</v>
      </c>
      <c r="C22" s="172" t="s">
        <v>21</v>
      </c>
      <c r="D22" s="289">
        <v>347310</v>
      </c>
      <c r="E22" s="289">
        <v>369938</v>
      </c>
    </row>
    <row r="23" spans="1:8" ht="20.100000000000001" customHeight="1" x14ac:dyDescent="0.2">
      <c r="A23" s="14" t="s">
        <v>91</v>
      </c>
      <c r="B23" s="171" t="s">
        <v>61</v>
      </c>
      <c r="C23" s="172" t="s">
        <v>21</v>
      </c>
      <c r="D23" s="289">
        <v>580199</v>
      </c>
      <c r="E23" s="289">
        <v>684704</v>
      </c>
    </row>
    <row r="24" spans="1:8" ht="20.100000000000001" customHeight="1" x14ac:dyDescent="0.2">
      <c r="A24" s="14" t="s">
        <v>62</v>
      </c>
      <c r="B24" s="171" t="s">
        <v>63</v>
      </c>
      <c r="C24" s="172" t="s">
        <v>21</v>
      </c>
      <c r="D24" s="293">
        <v>21411</v>
      </c>
      <c r="E24" s="387">
        <v>23397</v>
      </c>
    </row>
    <row r="25" spans="1:8" ht="20.100000000000001" customHeight="1" x14ac:dyDescent="0.2">
      <c r="A25" s="14" t="s">
        <v>92</v>
      </c>
      <c r="B25" s="171" t="s">
        <v>64</v>
      </c>
      <c r="C25" s="172" t="s">
        <v>21</v>
      </c>
      <c r="D25" s="293">
        <v>21411</v>
      </c>
      <c r="E25" s="293">
        <v>23397</v>
      </c>
    </row>
    <row r="26" spans="1:8" ht="20.100000000000001" customHeight="1" x14ac:dyDescent="0.2">
      <c r="A26" s="14" t="s">
        <v>11</v>
      </c>
      <c r="B26" s="171" t="s">
        <v>65</v>
      </c>
      <c r="C26" s="172" t="s">
        <v>21</v>
      </c>
      <c r="D26" s="293">
        <v>468257</v>
      </c>
      <c r="E26" s="387">
        <v>440137</v>
      </c>
    </row>
    <row r="27" spans="1:8" ht="20.100000000000001" customHeight="1" x14ac:dyDescent="0.2">
      <c r="A27" s="14" t="s">
        <v>93</v>
      </c>
      <c r="B27" s="171" t="s">
        <v>66</v>
      </c>
      <c r="C27" s="172" t="s">
        <v>21</v>
      </c>
      <c r="D27" s="293">
        <v>67706</v>
      </c>
      <c r="E27" s="293">
        <v>39475</v>
      </c>
    </row>
    <row r="28" spans="1:8" ht="20.100000000000001" customHeight="1" x14ac:dyDescent="0.2">
      <c r="A28" s="14" t="s">
        <v>94</v>
      </c>
      <c r="B28" s="171" t="s">
        <v>67</v>
      </c>
      <c r="C28" s="172" t="s">
        <v>21</v>
      </c>
      <c r="D28" s="293">
        <v>82659</v>
      </c>
      <c r="E28" s="293">
        <v>87330</v>
      </c>
    </row>
    <row r="29" spans="1:8" ht="20.100000000000001" customHeight="1" x14ac:dyDescent="0.2">
      <c r="A29" s="14" t="s">
        <v>95</v>
      </c>
      <c r="B29" s="171" t="s">
        <v>68</v>
      </c>
      <c r="C29" s="172" t="s">
        <v>21</v>
      </c>
      <c r="D29" s="293">
        <v>317034</v>
      </c>
      <c r="E29" s="293">
        <v>311856</v>
      </c>
    </row>
    <row r="30" spans="1:8" ht="20.100000000000001" customHeight="1" x14ac:dyDescent="0.2">
      <c r="A30" s="14" t="s">
        <v>96</v>
      </c>
      <c r="B30" s="171" t="s">
        <v>69</v>
      </c>
      <c r="C30" s="172" t="s">
        <v>21</v>
      </c>
      <c r="D30" s="293">
        <v>0</v>
      </c>
      <c r="E30" s="293">
        <v>0</v>
      </c>
    </row>
    <row r="31" spans="1:8" ht="20.100000000000001" customHeight="1" thickBot="1" x14ac:dyDescent="0.25">
      <c r="A31" s="15" t="s">
        <v>97</v>
      </c>
      <c r="B31" s="177" t="s">
        <v>70</v>
      </c>
      <c r="C31" s="178" t="s">
        <v>21</v>
      </c>
      <c r="D31" s="293">
        <v>858</v>
      </c>
      <c r="E31" s="293">
        <v>1476</v>
      </c>
    </row>
  </sheetData>
  <mergeCells count="2">
    <mergeCell ref="A1:E1"/>
    <mergeCell ref="A2:E2"/>
  </mergeCells>
  <phoneticPr fontId="6" type="noConversion"/>
  <pageMargins left="0.53" right="0.56000000000000005" top="0.53" bottom="0.65" header="0.42" footer="0.5"/>
  <pageSetup paperSize="9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6"/>
  <sheetViews>
    <sheetView view="pageBreakPreview" workbookViewId="0">
      <selection activeCell="E4" sqref="E4"/>
    </sheetView>
  </sheetViews>
  <sheetFormatPr defaultRowHeight="12.75" x14ac:dyDescent="0.2"/>
  <cols>
    <col min="1" max="1" width="5.5703125" style="73" customWidth="1"/>
    <col min="2" max="2" width="51.140625" style="74" customWidth="1"/>
    <col min="3" max="3" width="7.42578125" style="75" customWidth="1"/>
    <col min="4" max="5" width="14.42578125" style="76" customWidth="1"/>
    <col min="6" max="16384" width="9.140625" style="50"/>
  </cols>
  <sheetData>
    <row r="1" spans="1:5" ht="46.5" customHeight="1" x14ac:dyDescent="0.2">
      <c r="A1" s="398" t="s">
        <v>98</v>
      </c>
      <c r="B1" s="399"/>
      <c r="C1" s="399"/>
      <c r="D1" s="399"/>
      <c r="E1" s="399"/>
    </row>
    <row r="2" spans="1:5" ht="36" customHeight="1" thickBot="1" x14ac:dyDescent="0.25">
      <c r="A2" s="400" t="s">
        <v>516</v>
      </c>
      <c r="B2" s="401"/>
      <c r="C2" s="401"/>
      <c r="D2" s="401"/>
      <c r="E2" s="401"/>
    </row>
    <row r="3" spans="1:5" s="72" customFormat="1" ht="32.25" customHeight="1" x14ac:dyDescent="0.2">
      <c r="A3" s="77"/>
      <c r="B3" s="78"/>
      <c r="C3" s="78" t="s">
        <v>72</v>
      </c>
      <c r="D3" s="79" t="s">
        <v>509</v>
      </c>
      <c r="E3" s="249" t="s">
        <v>513</v>
      </c>
    </row>
    <row r="4" spans="1:5" ht="20.100000000000001" customHeight="1" x14ac:dyDescent="0.2">
      <c r="A4" s="80"/>
      <c r="B4" s="81" t="s">
        <v>99</v>
      </c>
      <c r="C4" s="82" t="s">
        <v>21</v>
      </c>
      <c r="D4" s="83">
        <v>0</v>
      </c>
      <c r="E4" s="289">
        <v>0</v>
      </c>
    </row>
    <row r="5" spans="1:5" ht="20.100000000000001" customHeight="1" x14ac:dyDescent="0.2">
      <c r="A5" s="84"/>
      <c r="B5" s="81" t="s">
        <v>100</v>
      </c>
      <c r="C5" s="82" t="s">
        <v>21</v>
      </c>
      <c r="D5" s="83">
        <v>0</v>
      </c>
      <c r="E5" s="289">
        <v>0</v>
      </c>
    </row>
    <row r="6" spans="1:5" ht="20.100000000000001" customHeight="1" thickBot="1" x14ac:dyDescent="0.25">
      <c r="A6" s="85"/>
      <c r="B6" s="86" t="s">
        <v>101</v>
      </c>
      <c r="C6" s="87" t="s">
        <v>21</v>
      </c>
      <c r="D6" s="88">
        <v>0</v>
      </c>
      <c r="E6" s="292">
        <v>0</v>
      </c>
    </row>
  </sheetData>
  <mergeCells count="2">
    <mergeCell ref="A1:E1"/>
    <mergeCell ref="A2:E2"/>
  </mergeCells>
  <phoneticPr fontId="6" type="noConversion"/>
  <pageMargins left="0.54" right="0.5" top="1" bottom="1" header="0.5" footer="0.5"/>
  <pageSetup paperSize="9" scale="93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6"/>
  <sheetViews>
    <sheetView view="pageBreakPreview" workbookViewId="0">
      <selection activeCell="D4" sqref="D4"/>
    </sheetView>
  </sheetViews>
  <sheetFormatPr defaultRowHeight="12.75" x14ac:dyDescent="0.2"/>
  <cols>
    <col min="1" max="1" width="39.85546875" style="39" customWidth="1"/>
    <col min="2" max="2" width="14.7109375" style="39" customWidth="1"/>
    <col min="3" max="3" width="22.5703125" style="39" customWidth="1"/>
    <col min="4" max="4" width="27.140625" style="39" customWidth="1"/>
    <col min="5" max="16384" width="9.140625" style="39"/>
  </cols>
  <sheetData>
    <row r="1" spans="1:4" ht="45" customHeight="1" x14ac:dyDescent="0.2">
      <c r="A1" s="402" t="s">
        <v>342</v>
      </c>
      <c r="B1" s="402"/>
      <c r="C1" s="402"/>
      <c r="D1" s="402"/>
    </row>
    <row r="2" spans="1:4" ht="30.75" customHeight="1" x14ac:dyDescent="0.2">
      <c r="A2" s="403" t="s">
        <v>517</v>
      </c>
      <c r="B2" s="403"/>
      <c r="C2" s="403"/>
      <c r="D2" s="403"/>
    </row>
    <row r="3" spans="1:4" s="69" customFormat="1" ht="16.5" x14ac:dyDescent="0.2">
      <c r="A3" s="57" t="s">
        <v>343</v>
      </c>
      <c r="B3" s="57" t="s">
        <v>211</v>
      </c>
      <c r="C3" s="70" t="s">
        <v>509</v>
      </c>
      <c r="D3" s="70" t="s">
        <v>513</v>
      </c>
    </row>
    <row r="4" spans="1:4" ht="16.5" x14ac:dyDescent="0.2">
      <c r="A4" s="55" t="s">
        <v>341</v>
      </c>
      <c r="B4" s="55" t="s">
        <v>21</v>
      </c>
      <c r="C4" s="71">
        <v>0</v>
      </c>
      <c r="D4" s="294">
        <v>0</v>
      </c>
    </row>
    <row r="5" spans="1:4" ht="16.5" x14ac:dyDescent="0.2">
      <c r="A5" s="55" t="s">
        <v>341</v>
      </c>
      <c r="B5" s="55" t="s">
        <v>21</v>
      </c>
      <c r="C5" s="71">
        <v>0</v>
      </c>
      <c r="D5" s="294">
        <v>0</v>
      </c>
    </row>
    <row r="6" spans="1:4" ht="16.5" x14ac:dyDescent="0.2">
      <c r="A6" s="55" t="s">
        <v>341</v>
      </c>
      <c r="B6" s="55" t="s">
        <v>21</v>
      </c>
      <c r="C6" s="71">
        <v>0</v>
      </c>
      <c r="D6" s="294">
        <v>0</v>
      </c>
    </row>
  </sheetData>
  <mergeCells count="2">
    <mergeCell ref="A1:D1"/>
    <mergeCell ref="A2:D2"/>
  </mergeCells>
  <phoneticPr fontId="6" type="noConversion"/>
  <pageMargins left="0.75" right="0.75" top="1" bottom="1" header="0.5" footer="0.5"/>
  <pageSetup paperSize="9" scale="83" orientation="portrait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12"/>
  <sheetViews>
    <sheetView view="pageBreakPreview" workbookViewId="0">
      <selection activeCell="D9" sqref="D9"/>
    </sheetView>
  </sheetViews>
  <sheetFormatPr defaultRowHeight="12.75" x14ac:dyDescent="0.2"/>
  <cols>
    <col min="1" max="1" width="61.7109375" style="39" customWidth="1"/>
    <col min="2" max="3" width="15.42578125" style="39" customWidth="1"/>
    <col min="4" max="4" width="17.5703125" style="39" customWidth="1"/>
    <col min="5" max="16384" width="9.140625" style="39"/>
  </cols>
  <sheetData>
    <row r="1" spans="1:9" ht="43.5" customHeight="1" x14ac:dyDescent="0.2">
      <c r="A1" s="398" t="s">
        <v>210</v>
      </c>
      <c r="B1" s="404"/>
      <c r="C1" s="404"/>
      <c r="D1" s="404"/>
      <c r="E1" s="66"/>
      <c r="F1" s="66"/>
      <c r="G1" s="66"/>
      <c r="H1" s="66"/>
      <c r="I1" s="66"/>
    </row>
    <row r="2" spans="1:9" ht="20.100000000000001" customHeight="1" x14ac:dyDescent="0.2">
      <c r="A2" s="405" t="s">
        <v>349</v>
      </c>
      <c r="B2" s="405"/>
      <c r="C2" s="405"/>
      <c r="D2" s="405"/>
    </row>
    <row r="3" spans="1:9" ht="15.75" thickBot="1" x14ac:dyDescent="0.25">
      <c r="A3" s="67"/>
      <c r="B3" s="67"/>
      <c r="C3" s="67"/>
      <c r="D3" s="67"/>
    </row>
    <row r="4" spans="1:9" ht="30" customHeight="1" x14ac:dyDescent="0.2">
      <c r="A4" s="68"/>
      <c r="B4" s="112" t="s">
        <v>211</v>
      </c>
      <c r="C4" s="318" t="s">
        <v>509</v>
      </c>
      <c r="D4" s="318" t="s">
        <v>513</v>
      </c>
    </row>
    <row r="5" spans="1:9" ht="30" customHeight="1" x14ac:dyDescent="0.2">
      <c r="A5" s="295" t="s">
        <v>212</v>
      </c>
      <c r="B5" s="296" t="s">
        <v>21</v>
      </c>
      <c r="C5" s="297">
        <v>0</v>
      </c>
      <c r="D5" s="297">
        <v>0</v>
      </c>
    </row>
    <row r="6" spans="1:9" ht="30" customHeight="1" x14ac:dyDescent="0.2">
      <c r="A6" s="295" t="s">
        <v>213</v>
      </c>
      <c r="B6" s="296" t="s">
        <v>21</v>
      </c>
      <c r="C6" s="304" t="s">
        <v>341</v>
      </c>
      <c r="D6" s="304" t="s">
        <v>341</v>
      </c>
    </row>
    <row r="7" spans="1:9" ht="30" customHeight="1" x14ac:dyDescent="0.2">
      <c r="A7" s="295" t="s">
        <v>214</v>
      </c>
      <c r="B7" s="296" t="s">
        <v>21</v>
      </c>
      <c r="C7" s="297">
        <v>0</v>
      </c>
      <c r="D7" s="297">
        <v>0</v>
      </c>
    </row>
    <row r="8" spans="1:9" ht="30" customHeight="1" x14ac:dyDescent="0.2">
      <c r="A8" s="295" t="s">
        <v>215</v>
      </c>
      <c r="B8" s="296" t="s">
        <v>21</v>
      </c>
      <c r="C8" s="297">
        <v>0</v>
      </c>
      <c r="D8" s="297">
        <v>0</v>
      </c>
    </row>
    <row r="9" spans="1:9" ht="30" customHeight="1" x14ac:dyDescent="0.2">
      <c r="A9" s="295" t="s">
        <v>216</v>
      </c>
      <c r="B9" s="296" t="s">
        <v>219</v>
      </c>
      <c r="C9" s="298">
        <v>0</v>
      </c>
      <c r="D9" s="298">
        <v>0</v>
      </c>
    </row>
    <row r="10" spans="1:9" ht="30" customHeight="1" x14ac:dyDescent="0.2">
      <c r="A10" s="295" t="s">
        <v>217</v>
      </c>
      <c r="B10" s="296" t="s">
        <v>21</v>
      </c>
      <c r="C10" s="297">
        <v>109037</v>
      </c>
      <c r="D10" s="297">
        <v>115586</v>
      </c>
    </row>
    <row r="11" spans="1:9" ht="30" customHeight="1" x14ac:dyDescent="0.2">
      <c r="A11" s="295" t="s">
        <v>353</v>
      </c>
      <c r="B11" s="296" t="s">
        <v>21</v>
      </c>
      <c r="C11" s="297">
        <v>701</v>
      </c>
      <c r="D11" s="297">
        <v>323</v>
      </c>
    </row>
    <row r="12" spans="1:9" ht="30" customHeight="1" thickBot="1" x14ac:dyDescent="0.25">
      <c r="A12" s="299" t="s">
        <v>218</v>
      </c>
      <c r="B12" s="300" t="s">
        <v>21</v>
      </c>
      <c r="C12" s="301">
        <v>109738</v>
      </c>
      <c r="D12" s="301">
        <v>115909</v>
      </c>
    </row>
  </sheetData>
  <mergeCells count="2">
    <mergeCell ref="A1:D1"/>
    <mergeCell ref="A2:D2"/>
  </mergeCells>
  <phoneticPr fontId="6" type="noConversion"/>
  <pageMargins left="0.75" right="0.75" top="1" bottom="1" header="0.5" footer="0.5"/>
  <pageSetup paperSize="9" scale="79" orientation="portrait" horizontalDpi="12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27"/>
  <sheetViews>
    <sheetView view="pageBreakPreview" workbookViewId="0">
      <selection activeCell="C4" sqref="C4"/>
    </sheetView>
  </sheetViews>
  <sheetFormatPr defaultRowHeight="12.75" x14ac:dyDescent="0.2"/>
  <cols>
    <col min="1" max="1" width="62.85546875" style="31" customWidth="1"/>
    <col min="2" max="2" width="15.42578125" style="31" customWidth="1"/>
    <col min="3" max="3" width="12" style="31" customWidth="1"/>
    <col min="4" max="16384" width="9.140625" style="31"/>
  </cols>
  <sheetData>
    <row r="1" spans="1:3" ht="44.25" customHeight="1" x14ac:dyDescent="0.2">
      <c r="A1" s="406" t="s">
        <v>327</v>
      </c>
      <c r="B1" s="406"/>
      <c r="C1" s="406"/>
    </row>
    <row r="2" spans="1:3" ht="21.75" customHeight="1" thickBot="1" x14ac:dyDescent="0.25">
      <c r="A2" s="407" t="s">
        <v>518</v>
      </c>
      <c r="B2" s="408"/>
      <c r="C2" s="408"/>
    </row>
    <row r="3" spans="1:3" ht="15" customHeight="1" x14ac:dyDescent="0.2">
      <c r="A3" s="61"/>
      <c r="B3" s="62" t="s">
        <v>211</v>
      </c>
      <c r="C3" s="282" t="s">
        <v>513</v>
      </c>
    </row>
    <row r="4" spans="1:3" ht="23.25" customHeight="1" x14ac:dyDescent="0.2">
      <c r="A4" s="173" t="s">
        <v>328</v>
      </c>
      <c r="B4" s="174" t="s">
        <v>329</v>
      </c>
      <c r="C4" s="250">
        <v>20</v>
      </c>
    </row>
    <row r="5" spans="1:3" ht="28.5" customHeight="1" x14ac:dyDescent="0.2">
      <c r="A5" s="63" t="s">
        <v>330</v>
      </c>
      <c r="B5" s="45" t="s">
        <v>219</v>
      </c>
      <c r="C5" s="283">
        <v>5677</v>
      </c>
    </row>
    <row r="6" spans="1:3" ht="20.25" customHeight="1" x14ac:dyDescent="0.2">
      <c r="A6" s="173" t="s">
        <v>331</v>
      </c>
      <c r="B6" s="174" t="s">
        <v>219</v>
      </c>
      <c r="C6" s="250">
        <v>1646</v>
      </c>
    </row>
    <row r="7" spans="1:3" ht="21" customHeight="1" x14ac:dyDescent="0.2">
      <c r="A7" s="243" t="s">
        <v>354</v>
      </c>
      <c r="B7" s="174" t="s">
        <v>219</v>
      </c>
      <c r="C7" s="250">
        <v>176</v>
      </c>
    </row>
    <row r="8" spans="1:3" ht="19.5" customHeight="1" x14ac:dyDescent="0.2">
      <c r="A8" s="63" t="s">
        <v>332</v>
      </c>
      <c r="B8" s="45" t="s">
        <v>333</v>
      </c>
      <c r="C8" s="250">
        <v>17.510999999999999</v>
      </c>
    </row>
    <row r="9" spans="1:3" ht="18.75" customHeight="1" x14ac:dyDescent="0.2">
      <c r="A9" s="63" t="s">
        <v>334</v>
      </c>
      <c r="B9" s="45" t="s">
        <v>219</v>
      </c>
      <c r="C9" s="250">
        <v>0</v>
      </c>
    </row>
    <row r="10" spans="1:3" ht="30.75" customHeight="1" thickBot="1" x14ac:dyDescent="0.25">
      <c r="A10" s="64" t="s">
        <v>335</v>
      </c>
      <c r="B10" s="49" t="s">
        <v>219</v>
      </c>
      <c r="C10" s="251">
        <v>0</v>
      </c>
    </row>
    <row r="11" spans="1:3" ht="15" customHeight="1" x14ac:dyDescent="0.2">
      <c r="A11" s="59"/>
      <c r="B11" s="52"/>
      <c r="C11" s="52"/>
    </row>
    <row r="12" spans="1:3" ht="15" customHeight="1" x14ac:dyDescent="0.2">
      <c r="A12" s="59"/>
      <c r="B12" s="52"/>
      <c r="C12" s="52"/>
    </row>
    <row r="13" spans="1:3" ht="15" customHeight="1" x14ac:dyDescent="0.2">
      <c r="A13" s="59"/>
      <c r="B13" s="52"/>
      <c r="C13" s="52"/>
    </row>
    <row r="14" spans="1:3" ht="15" customHeight="1" x14ac:dyDescent="0.2">
      <c r="A14" s="59"/>
      <c r="B14" s="52"/>
      <c r="C14" s="52"/>
    </row>
    <row r="15" spans="1:3" ht="15" customHeight="1" x14ac:dyDescent="0.2">
      <c r="A15" s="59"/>
      <c r="B15" s="52"/>
      <c r="C15" s="52"/>
    </row>
    <row r="16" spans="1:3" ht="15" customHeight="1" x14ac:dyDescent="0.2">
      <c r="A16" s="59"/>
      <c r="B16" s="52"/>
      <c r="C16" s="52"/>
    </row>
    <row r="17" spans="1:3" ht="15" customHeight="1" x14ac:dyDescent="0.2">
      <c r="A17" s="59"/>
      <c r="B17" s="52"/>
      <c r="C17" s="52"/>
    </row>
    <row r="18" spans="1:3" ht="15" customHeight="1" x14ac:dyDescent="0.2">
      <c r="A18" s="59"/>
      <c r="B18" s="52"/>
      <c r="C18" s="52"/>
    </row>
    <row r="19" spans="1:3" ht="15" customHeight="1" x14ac:dyDescent="0.2">
      <c r="A19" s="59"/>
      <c r="B19" s="52"/>
      <c r="C19" s="52"/>
    </row>
    <row r="20" spans="1:3" ht="15" customHeight="1" x14ac:dyDescent="0.2">
      <c r="A20" s="60"/>
      <c r="B20" s="52"/>
      <c r="C20" s="52"/>
    </row>
    <row r="21" spans="1:3" ht="15" customHeight="1" x14ac:dyDescent="0.2">
      <c r="A21" s="60"/>
      <c r="B21" s="52"/>
      <c r="C21" s="52"/>
    </row>
    <row r="22" spans="1:3" ht="15" customHeight="1" x14ac:dyDescent="0.2">
      <c r="A22" s="60"/>
      <c r="B22" s="52"/>
      <c r="C22" s="52"/>
    </row>
    <row r="23" spans="1:3" ht="15" customHeight="1" x14ac:dyDescent="0.2">
      <c r="A23" s="60"/>
      <c r="B23" s="52"/>
      <c r="C23" s="52"/>
    </row>
    <row r="24" spans="1:3" ht="15" customHeight="1" x14ac:dyDescent="0.2">
      <c r="A24" s="60"/>
      <c r="B24" s="52"/>
      <c r="C24" s="52"/>
    </row>
    <row r="25" spans="1:3" ht="15" customHeight="1" x14ac:dyDescent="0.2"/>
    <row r="26" spans="1:3" ht="15" customHeight="1" x14ac:dyDescent="0.2"/>
    <row r="27" spans="1:3" ht="15" customHeight="1" x14ac:dyDescent="0.2"/>
  </sheetData>
  <mergeCells count="2">
    <mergeCell ref="A1:C1"/>
    <mergeCell ref="A2:C2"/>
  </mergeCells>
  <phoneticPr fontId="6" type="noConversion"/>
  <pageMargins left="0.42" right="0.75" top="1" bottom="1" header="0.5" footer="0.5"/>
  <pageSetup paperSize="9" orientation="portrait" horizontalDpi="1200" verticalDpi="3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7"/>
  <sheetViews>
    <sheetView view="pageBreakPreview" workbookViewId="0">
      <selection activeCell="A3" sqref="A3:D3"/>
    </sheetView>
  </sheetViews>
  <sheetFormatPr defaultRowHeight="12.75" x14ac:dyDescent="0.2"/>
  <cols>
    <col min="1" max="1" width="37.85546875" style="39" customWidth="1"/>
    <col min="2" max="2" width="21.7109375" style="39" customWidth="1"/>
    <col min="3" max="3" width="20.7109375" style="39" customWidth="1"/>
    <col min="4" max="4" width="19.28515625" style="39" customWidth="1"/>
    <col min="5" max="16384" width="9.140625" style="39"/>
  </cols>
  <sheetData>
    <row r="1" spans="1:4" ht="44.25" customHeight="1" x14ac:dyDescent="0.2">
      <c r="A1" s="402" t="s">
        <v>336</v>
      </c>
      <c r="B1" s="402"/>
      <c r="C1" s="402"/>
      <c r="D1" s="402"/>
    </row>
    <row r="2" spans="1:4" ht="15.75" x14ac:dyDescent="0.2">
      <c r="A2" s="30"/>
      <c r="B2" s="30"/>
      <c r="C2" s="30"/>
      <c r="D2" s="30"/>
    </row>
    <row r="3" spans="1:4" x14ac:dyDescent="0.2">
      <c r="A3" s="409" t="s">
        <v>348</v>
      </c>
      <c r="B3" s="409"/>
      <c r="C3" s="409"/>
      <c r="D3" s="409"/>
    </row>
    <row r="4" spans="1:4" ht="13.5" thickBot="1" x14ac:dyDescent="0.25">
      <c r="A4" s="53"/>
      <c r="B4" s="54"/>
      <c r="C4" s="54"/>
      <c r="D4" s="54"/>
    </row>
    <row r="5" spans="1:4" s="58" customFormat="1" ht="16.5" x14ac:dyDescent="0.2">
      <c r="A5" s="95" t="s">
        <v>337</v>
      </c>
      <c r="B5" s="96" t="s">
        <v>338</v>
      </c>
      <c r="C5" s="96" t="s">
        <v>339</v>
      </c>
      <c r="D5" s="97" t="s">
        <v>340</v>
      </c>
    </row>
    <row r="6" spans="1:4" s="52" customFormat="1" ht="16.5" x14ac:dyDescent="0.2">
      <c r="A6" s="98" t="s">
        <v>341</v>
      </c>
      <c r="B6" s="56" t="s">
        <v>341</v>
      </c>
      <c r="C6" s="56" t="s">
        <v>341</v>
      </c>
      <c r="D6" s="99" t="s">
        <v>341</v>
      </c>
    </row>
    <row r="7" spans="1:4" s="52" customFormat="1" ht="17.25" thickBot="1" x14ac:dyDescent="0.25">
      <c r="A7" s="100" t="s">
        <v>341</v>
      </c>
      <c r="B7" s="101" t="s">
        <v>341</v>
      </c>
      <c r="C7" s="101" t="s">
        <v>341</v>
      </c>
      <c r="D7" s="102" t="s">
        <v>341</v>
      </c>
    </row>
  </sheetData>
  <mergeCells count="2">
    <mergeCell ref="A1:D1"/>
    <mergeCell ref="A3:D3"/>
  </mergeCells>
  <phoneticPr fontId="6" type="noConversion"/>
  <pageMargins left="0.59" right="0.61" top="1" bottom="1" header="0.5" footer="0.5"/>
  <pageSetup paperSize="9" scale="90" orientation="portrait" horizontalDpi="300" verticalDpi="3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K64"/>
  <sheetViews>
    <sheetView zoomScaleSheetLayoutView="100" workbookViewId="0">
      <pane ySplit="3" topLeftCell="A4" activePane="bottomLeft" state="frozen"/>
      <selection pane="bottomLeft" activeCell="K62" sqref="K62"/>
    </sheetView>
  </sheetViews>
  <sheetFormatPr defaultRowHeight="12.75" x14ac:dyDescent="0.2"/>
  <cols>
    <col min="1" max="1" width="12.28515625" style="180" customWidth="1"/>
    <col min="2" max="2" width="13" style="180" customWidth="1"/>
    <col min="3" max="3" width="20.42578125" style="180" bestFit="1" customWidth="1"/>
    <col min="4" max="4" width="13" style="181" customWidth="1"/>
    <col min="5" max="5" width="15.85546875" style="182" customWidth="1"/>
    <col min="6" max="6" width="15.85546875" style="184" customWidth="1"/>
    <col min="7" max="7" width="13.85546875" style="182" customWidth="1"/>
    <col min="8" max="8" width="12.140625" style="184" customWidth="1"/>
    <col min="9" max="9" width="13.28515625" style="183" customWidth="1"/>
    <col min="10" max="16384" width="9.140625" style="39"/>
  </cols>
  <sheetData>
    <row r="1" spans="1:9" ht="42.75" customHeight="1" x14ac:dyDescent="0.2">
      <c r="A1" s="390" t="s">
        <v>102</v>
      </c>
      <c r="B1" s="410"/>
      <c r="C1" s="410"/>
      <c r="D1" s="410"/>
      <c r="E1" s="410"/>
      <c r="F1" s="410"/>
      <c r="G1" s="410"/>
      <c r="H1" s="410"/>
      <c r="I1" s="410"/>
    </row>
    <row r="2" spans="1:9" s="89" customFormat="1" ht="21.75" customHeight="1" thickBot="1" x14ac:dyDescent="0.25">
      <c r="A2" s="411" t="s">
        <v>519</v>
      </c>
      <c r="B2" s="412"/>
      <c r="C2" s="412"/>
      <c r="D2" s="412"/>
      <c r="E2" s="412"/>
      <c r="F2" s="412"/>
      <c r="G2" s="412"/>
      <c r="H2" s="412"/>
      <c r="I2" s="412"/>
    </row>
    <row r="3" spans="1:9" s="92" customFormat="1" ht="70.5" customHeight="1" thickBot="1" x14ac:dyDescent="0.25">
      <c r="A3" s="254" t="s">
        <v>489</v>
      </c>
      <c r="B3" s="188" t="s">
        <v>489</v>
      </c>
      <c r="C3" s="188" t="s">
        <v>488</v>
      </c>
      <c r="D3" s="188" t="s">
        <v>104</v>
      </c>
      <c r="E3" s="188" t="s">
        <v>105</v>
      </c>
      <c r="F3" s="189" t="s">
        <v>487</v>
      </c>
      <c r="G3" s="188" t="s">
        <v>107</v>
      </c>
      <c r="H3" s="189" t="s">
        <v>322</v>
      </c>
      <c r="I3" s="190" t="s">
        <v>108</v>
      </c>
    </row>
    <row r="4" spans="1:9" x14ac:dyDescent="0.2">
      <c r="A4" s="207" t="s">
        <v>133</v>
      </c>
      <c r="B4" s="232" t="s">
        <v>224</v>
      </c>
      <c r="C4" s="232" t="s">
        <v>449</v>
      </c>
      <c r="D4" s="310">
        <v>210</v>
      </c>
      <c r="E4" s="176"/>
      <c r="F4" s="186"/>
      <c r="G4" s="179">
        <v>1.124663</v>
      </c>
      <c r="H4" s="313">
        <v>27065</v>
      </c>
      <c r="I4" s="185">
        <f t="shared" ref="I4:I35" si="0">H4*252.387/1000</f>
        <v>6830.854155</v>
      </c>
    </row>
    <row r="5" spans="1:9" x14ac:dyDescent="0.2">
      <c r="A5" s="207" t="s">
        <v>132</v>
      </c>
      <c r="B5" s="232" t="s">
        <v>225</v>
      </c>
      <c r="C5" s="232" t="s">
        <v>450</v>
      </c>
      <c r="D5" s="311">
        <v>210</v>
      </c>
      <c r="E5" s="176"/>
      <c r="F5" s="186"/>
      <c r="G5" s="179">
        <v>1.0982339999999999</v>
      </c>
      <c r="H5" s="313">
        <v>26963</v>
      </c>
      <c r="I5" s="185">
        <f t="shared" si="0"/>
        <v>6805.1106810000001</v>
      </c>
    </row>
    <row r="6" spans="1:9" x14ac:dyDescent="0.2">
      <c r="A6" s="207" t="s">
        <v>185</v>
      </c>
      <c r="B6" s="232" t="s">
        <v>231</v>
      </c>
      <c r="C6" s="232" t="s">
        <v>456</v>
      </c>
      <c r="D6" s="311">
        <v>48</v>
      </c>
      <c r="E6" s="176"/>
      <c r="F6" s="186"/>
      <c r="G6" s="179">
        <v>0.32242199999999999</v>
      </c>
      <c r="H6" s="313">
        <v>7594</v>
      </c>
      <c r="I6" s="185">
        <f t="shared" si="0"/>
        <v>1916.626878</v>
      </c>
    </row>
    <row r="7" spans="1:9" x14ac:dyDescent="0.2">
      <c r="A7" s="207" t="s">
        <v>110</v>
      </c>
      <c r="B7" s="232" t="s">
        <v>240</v>
      </c>
      <c r="C7" s="232" t="s">
        <v>459</v>
      </c>
      <c r="D7" s="311">
        <v>104</v>
      </c>
      <c r="E7" s="176"/>
      <c r="F7" s="186"/>
      <c r="G7" s="179">
        <v>0.47042</v>
      </c>
      <c r="H7" s="313">
        <v>13085</v>
      </c>
      <c r="I7" s="185">
        <f t="shared" si="0"/>
        <v>3302.4838949999998</v>
      </c>
    </row>
    <row r="8" spans="1:9" x14ac:dyDescent="0.2">
      <c r="A8" s="207" t="s">
        <v>171</v>
      </c>
      <c r="B8" s="232" t="s">
        <v>239</v>
      </c>
      <c r="C8" s="232" t="s">
        <v>462</v>
      </c>
      <c r="D8" s="311">
        <f>62+32+26</f>
        <v>120</v>
      </c>
      <c r="E8" s="176"/>
      <c r="F8" s="186"/>
      <c r="G8" s="179">
        <v>0.48451499999999997</v>
      </c>
      <c r="H8" s="313">
        <v>15043</v>
      </c>
      <c r="I8" s="185">
        <f t="shared" si="0"/>
        <v>3796.6576409999998</v>
      </c>
    </row>
    <row r="9" spans="1:9" x14ac:dyDescent="0.2">
      <c r="A9" s="207" t="s">
        <v>186</v>
      </c>
      <c r="B9" s="232" t="s">
        <v>238</v>
      </c>
      <c r="C9" s="232" t="s">
        <v>464</v>
      </c>
      <c r="D9" s="311">
        <v>95</v>
      </c>
      <c r="E9" s="176"/>
      <c r="F9" s="186"/>
      <c r="G9" s="179">
        <v>7.5760999999999995E-2</v>
      </c>
      <c r="H9" s="313">
        <v>11555</v>
      </c>
      <c r="I9" s="185">
        <f t="shared" si="0"/>
        <v>2916.3317850000003</v>
      </c>
    </row>
    <row r="10" spans="1:9" x14ac:dyDescent="0.2">
      <c r="A10" s="207" t="s">
        <v>111</v>
      </c>
      <c r="B10" s="232" t="s">
        <v>241</v>
      </c>
      <c r="C10" s="232" t="s">
        <v>466</v>
      </c>
      <c r="D10" s="312">
        <f>26+29</f>
        <v>55</v>
      </c>
      <c r="E10" s="176"/>
      <c r="F10" s="186"/>
      <c r="G10" s="179">
        <v>0.37469200000000003</v>
      </c>
      <c r="H10" s="313">
        <v>8778</v>
      </c>
      <c r="I10" s="185">
        <f t="shared" si="0"/>
        <v>2215.453086</v>
      </c>
    </row>
    <row r="11" spans="1:9" x14ac:dyDescent="0.2">
      <c r="A11" s="207" t="s">
        <v>174</v>
      </c>
      <c r="B11" s="232" t="s">
        <v>244</v>
      </c>
      <c r="C11" s="232" t="s">
        <v>469</v>
      </c>
      <c r="D11" s="302">
        <f>12+12+12+12+12</f>
        <v>60</v>
      </c>
      <c r="E11" s="176"/>
      <c r="F11" s="186"/>
      <c r="G11" s="179">
        <v>0.28601100000000002</v>
      </c>
      <c r="H11" s="313">
        <v>9550</v>
      </c>
      <c r="I11" s="185">
        <f t="shared" si="0"/>
        <v>2410.29585</v>
      </c>
    </row>
    <row r="12" spans="1:9" x14ac:dyDescent="0.2">
      <c r="A12" s="207" t="s">
        <v>182</v>
      </c>
      <c r="B12" s="232" t="s">
        <v>248</v>
      </c>
      <c r="C12" s="232" t="s">
        <v>473</v>
      </c>
      <c r="D12" s="302">
        <f>36+36+36</f>
        <v>108</v>
      </c>
      <c r="E12" s="176"/>
      <c r="F12" s="186"/>
      <c r="G12" s="179"/>
      <c r="H12" s="313">
        <v>15362</v>
      </c>
      <c r="I12" s="185">
        <f t="shared" si="0"/>
        <v>3877.1690939999999</v>
      </c>
    </row>
    <row r="13" spans="1:9" x14ac:dyDescent="0.2">
      <c r="A13" s="207">
        <v>6118</v>
      </c>
      <c r="B13" s="232" t="s">
        <v>252</v>
      </c>
      <c r="C13" s="232" t="s">
        <v>477</v>
      </c>
      <c r="D13" s="302">
        <f>34+27+26+27+22</f>
        <v>136</v>
      </c>
      <c r="E13" s="176"/>
      <c r="F13" s="186"/>
      <c r="G13" s="179">
        <v>0.84980999999999995</v>
      </c>
      <c r="H13" s="313">
        <v>21875</v>
      </c>
      <c r="I13" s="185">
        <f t="shared" si="0"/>
        <v>5520.9656249999998</v>
      </c>
    </row>
    <row r="14" spans="1:9" x14ac:dyDescent="0.2">
      <c r="A14" s="207" t="s">
        <v>116</v>
      </c>
      <c r="B14" s="232" t="s">
        <v>256</v>
      </c>
      <c r="C14" s="232" t="s">
        <v>481</v>
      </c>
      <c r="D14" s="302">
        <f>36+35+36</f>
        <v>107</v>
      </c>
      <c r="E14" s="176"/>
      <c r="F14" s="186"/>
      <c r="G14" s="179">
        <v>0.70709900000000003</v>
      </c>
      <c r="H14" s="186">
        <v>15811</v>
      </c>
      <c r="I14" s="185">
        <f t="shared" si="0"/>
        <v>3990.4908569999998</v>
      </c>
    </row>
    <row r="15" spans="1:9" x14ac:dyDescent="0.2">
      <c r="A15" s="207" t="s">
        <v>187</v>
      </c>
      <c r="B15" s="232" t="s">
        <v>259</v>
      </c>
      <c r="C15" s="232" t="s">
        <v>425</v>
      </c>
      <c r="D15" s="302">
        <f>36+36+36</f>
        <v>108</v>
      </c>
      <c r="E15" s="176"/>
      <c r="F15" s="186"/>
      <c r="G15" s="179"/>
      <c r="H15" s="186">
        <v>15314</v>
      </c>
      <c r="I15" s="185">
        <f t="shared" si="0"/>
        <v>3865.0545180000004</v>
      </c>
    </row>
    <row r="16" spans="1:9" x14ac:dyDescent="0.2">
      <c r="A16" s="207" t="s">
        <v>134</v>
      </c>
      <c r="B16" s="232" t="s">
        <v>262</v>
      </c>
      <c r="C16" s="232" t="s">
        <v>391</v>
      </c>
      <c r="D16" s="302">
        <f>156+60</f>
        <v>216</v>
      </c>
      <c r="E16" s="176"/>
      <c r="F16" s="186"/>
      <c r="G16" s="179">
        <v>1.368976</v>
      </c>
      <c r="H16" s="186">
        <v>30803</v>
      </c>
      <c r="I16" s="185">
        <f t="shared" si="0"/>
        <v>7774.2767610000001</v>
      </c>
    </row>
    <row r="17" spans="1:9" x14ac:dyDescent="0.2">
      <c r="A17" s="207" t="s">
        <v>176</v>
      </c>
      <c r="B17" s="232" t="s">
        <v>264</v>
      </c>
      <c r="C17" s="232" t="s">
        <v>393</v>
      </c>
      <c r="D17" s="302">
        <f>60+60+55</f>
        <v>175</v>
      </c>
      <c r="E17" s="176"/>
      <c r="F17" s="186"/>
      <c r="G17" s="179"/>
      <c r="H17" s="186">
        <v>23695</v>
      </c>
      <c r="I17" s="185">
        <f t="shared" si="0"/>
        <v>5980.3099649999995</v>
      </c>
    </row>
    <row r="18" spans="1:9" x14ac:dyDescent="0.2">
      <c r="A18" s="207" t="s">
        <v>135</v>
      </c>
      <c r="B18" s="232" t="s">
        <v>266</v>
      </c>
      <c r="C18" s="232" t="s">
        <v>395</v>
      </c>
      <c r="D18" s="302">
        <f>90+60+60</f>
        <v>210</v>
      </c>
      <c r="E18" s="176"/>
      <c r="F18" s="186"/>
      <c r="G18" s="179">
        <v>0.51916600000000002</v>
      </c>
      <c r="H18" s="186">
        <v>27079</v>
      </c>
      <c r="I18" s="185">
        <f t="shared" si="0"/>
        <v>6834.387573</v>
      </c>
    </row>
    <row r="19" spans="1:9" x14ac:dyDescent="0.2">
      <c r="A19" s="207" t="s">
        <v>177</v>
      </c>
      <c r="B19" s="232" t="s">
        <v>270</v>
      </c>
      <c r="C19" s="232" t="s">
        <v>399</v>
      </c>
      <c r="D19" s="302">
        <f>60+60+60</f>
        <v>180</v>
      </c>
      <c r="E19" s="176"/>
      <c r="F19" s="186"/>
      <c r="G19" s="179"/>
      <c r="H19" s="186">
        <v>23250</v>
      </c>
      <c r="I19" s="185">
        <f t="shared" si="0"/>
        <v>5867.9977500000005</v>
      </c>
    </row>
    <row r="20" spans="1:9" x14ac:dyDescent="0.2">
      <c r="A20" s="207" t="s">
        <v>178</v>
      </c>
      <c r="B20" s="238" t="s">
        <v>272</v>
      </c>
      <c r="C20" s="238" t="s">
        <v>402</v>
      </c>
      <c r="D20" s="302">
        <f>60+60</f>
        <v>120</v>
      </c>
      <c r="E20" s="176"/>
      <c r="F20" s="186"/>
      <c r="G20" s="179"/>
      <c r="H20" s="186">
        <v>15400</v>
      </c>
      <c r="I20" s="185">
        <f t="shared" si="0"/>
        <v>3886.7597999999998</v>
      </c>
    </row>
    <row r="21" spans="1:9" x14ac:dyDescent="0.2">
      <c r="A21" s="207" t="s">
        <v>179</v>
      </c>
      <c r="B21" s="207">
        <v>216</v>
      </c>
      <c r="C21" s="207" t="s">
        <v>403</v>
      </c>
      <c r="D21" s="302">
        <f>90+30</f>
        <v>120</v>
      </c>
      <c r="E21" s="176"/>
      <c r="F21" s="186"/>
      <c r="G21" s="179"/>
      <c r="H21" s="186">
        <v>15500</v>
      </c>
      <c r="I21" s="185">
        <f t="shared" si="0"/>
        <v>3911.9985000000001</v>
      </c>
    </row>
    <row r="22" spans="1:9" x14ac:dyDescent="0.2">
      <c r="A22" s="207" t="s">
        <v>136</v>
      </c>
      <c r="B22" s="232" t="s">
        <v>274</v>
      </c>
      <c r="C22" s="232" t="s">
        <v>405</v>
      </c>
      <c r="D22" s="302">
        <f>55+55+60</f>
        <v>170</v>
      </c>
      <c r="E22" s="176"/>
      <c r="F22" s="186"/>
      <c r="G22" s="179">
        <v>0.89444400000000002</v>
      </c>
      <c r="H22" s="186">
        <v>23014</v>
      </c>
      <c r="I22" s="185">
        <f t="shared" si="0"/>
        <v>5808.4344179999998</v>
      </c>
    </row>
    <row r="23" spans="1:9" x14ac:dyDescent="0.2">
      <c r="A23" s="207" t="s">
        <v>137</v>
      </c>
      <c r="B23" s="232" t="s">
        <v>276</v>
      </c>
      <c r="C23" s="232" t="s">
        <v>408</v>
      </c>
      <c r="D23" s="302">
        <f>58+90+60</f>
        <v>208</v>
      </c>
      <c r="E23" s="176"/>
      <c r="F23" s="186"/>
      <c r="G23" s="179">
        <v>0.90149199999999996</v>
      </c>
      <c r="H23" s="186">
        <v>27243</v>
      </c>
      <c r="I23" s="185">
        <f t="shared" si="0"/>
        <v>6875.7790409999998</v>
      </c>
    </row>
    <row r="24" spans="1:9" x14ac:dyDescent="0.2">
      <c r="A24" s="207" t="s">
        <v>138</v>
      </c>
      <c r="B24" s="232" t="s">
        <v>282</v>
      </c>
      <c r="C24" s="232" t="s">
        <v>355</v>
      </c>
      <c r="D24" s="302">
        <f>59+29+20+20+20+18+20</f>
        <v>186</v>
      </c>
      <c r="E24" s="176"/>
      <c r="F24" s="186"/>
      <c r="G24" s="179">
        <v>1.028934</v>
      </c>
      <c r="H24" s="186">
        <v>28107</v>
      </c>
      <c r="I24" s="185">
        <f t="shared" si="0"/>
        <v>7093.8414089999997</v>
      </c>
    </row>
    <row r="25" spans="1:9" x14ac:dyDescent="0.2">
      <c r="A25" s="207" t="s">
        <v>139</v>
      </c>
      <c r="B25" s="232" t="s">
        <v>285</v>
      </c>
      <c r="C25" s="232" t="s">
        <v>363</v>
      </c>
      <c r="D25" s="302">
        <f>66+66+66</f>
        <v>198</v>
      </c>
      <c r="E25" s="176"/>
      <c r="F25" s="186"/>
      <c r="G25" s="179">
        <v>0.93555500000000003</v>
      </c>
      <c r="H25" s="186">
        <v>24202</v>
      </c>
      <c r="I25" s="185">
        <f t="shared" si="0"/>
        <v>6108.2701739999993</v>
      </c>
    </row>
    <row r="26" spans="1:9" x14ac:dyDescent="0.2">
      <c r="A26" s="207" t="s">
        <v>140</v>
      </c>
      <c r="B26" s="232" t="s">
        <v>293</v>
      </c>
      <c r="C26" s="232" t="s">
        <v>366</v>
      </c>
      <c r="D26" s="302">
        <f>60+30+60</f>
        <v>150</v>
      </c>
      <c r="E26" s="176"/>
      <c r="F26" s="186"/>
      <c r="G26" s="179">
        <v>0.68184500000000003</v>
      </c>
      <c r="H26" s="186">
        <v>20459</v>
      </c>
      <c r="I26" s="185">
        <f t="shared" si="0"/>
        <v>5163.5856330000006</v>
      </c>
    </row>
    <row r="27" spans="1:9" x14ac:dyDescent="0.2">
      <c r="A27" s="207" t="s">
        <v>141</v>
      </c>
      <c r="B27" s="232" t="s">
        <v>295</v>
      </c>
      <c r="C27" s="232" t="s">
        <v>371</v>
      </c>
      <c r="D27" s="302">
        <f>30+60+30+60</f>
        <v>180</v>
      </c>
      <c r="E27" s="176"/>
      <c r="F27" s="186"/>
      <c r="G27" s="179">
        <v>0.78990700000000003</v>
      </c>
      <c r="H27" s="186">
        <v>23573</v>
      </c>
      <c r="I27" s="185">
        <f t="shared" si="0"/>
        <v>5949.5187510000005</v>
      </c>
    </row>
    <row r="28" spans="1:9" x14ac:dyDescent="0.2">
      <c r="A28" s="207" t="s">
        <v>142</v>
      </c>
      <c r="B28" s="232" t="s">
        <v>297</v>
      </c>
      <c r="C28" s="232" t="s">
        <v>374</v>
      </c>
      <c r="D28" s="302">
        <f>66+66+66+60</f>
        <v>258</v>
      </c>
      <c r="E28" s="176"/>
      <c r="F28" s="186"/>
      <c r="G28" s="179">
        <v>1.2838179999999999</v>
      </c>
      <c r="H28" s="186">
        <v>31918</v>
      </c>
      <c r="I28" s="185">
        <f t="shared" si="0"/>
        <v>8055.6882660000001</v>
      </c>
    </row>
    <row r="29" spans="1:9" x14ac:dyDescent="0.2">
      <c r="A29" s="207" t="s">
        <v>143</v>
      </c>
      <c r="B29" s="232" t="s">
        <v>300</v>
      </c>
      <c r="C29" s="232" t="s">
        <v>379</v>
      </c>
      <c r="D29" s="302">
        <f>30+30+30+20+20+20+20+20+20</f>
        <v>210</v>
      </c>
      <c r="E29" s="176"/>
      <c r="F29" s="186"/>
      <c r="G29" s="179">
        <v>1.003681</v>
      </c>
      <c r="H29" s="186">
        <v>30243</v>
      </c>
      <c r="I29" s="185">
        <f t="shared" si="0"/>
        <v>7632.9400409999998</v>
      </c>
    </row>
    <row r="30" spans="1:9" x14ac:dyDescent="0.2">
      <c r="A30" s="207" t="s">
        <v>172</v>
      </c>
      <c r="B30" s="207" t="s">
        <v>308</v>
      </c>
      <c r="C30" s="232" t="s">
        <v>387</v>
      </c>
      <c r="D30" s="302">
        <v>151</v>
      </c>
      <c r="E30" s="176"/>
      <c r="F30" s="186"/>
      <c r="G30" s="179">
        <v>0.78990700000000003</v>
      </c>
      <c r="H30" s="186">
        <v>20213</v>
      </c>
      <c r="I30" s="185">
        <f t="shared" si="0"/>
        <v>5101.498431</v>
      </c>
    </row>
    <row r="31" spans="1:9" x14ac:dyDescent="0.2">
      <c r="A31" s="207" t="s">
        <v>144</v>
      </c>
      <c r="B31" s="207">
        <v>287</v>
      </c>
      <c r="C31" s="207" t="s">
        <v>389</v>
      </c>
      <c r="D31" s="302">
        <v>30</v>
      </c>
      <c r="E31" s="176"/>
      <c r="F31" s="186"/>
      <c r="G31" s="179"/>
      <c r="H31" s="186">
        <v>3875</v>
      </c>
      <c r="I31" s="185">
        <f t="shared" si="0"/>
        <v>977.99962500000004</v>
      </c>
    </row>
    <row r="32" spans="1:9" x14ac:dyDescent="0.2">
      <c r="A32" s="207" t="s">
        <v>112</v>
      </c>
      <c r="B32" s="207">
        <v>152</v>
      </c>
      <c r="C32" s="232" t="s">
        <v>418</v>
      </c>
      <c r="D32" s="302">
        <v>74</v>
      </c>
      <c r="E32" s="176"/>
      <c r="F32" s="186"/>
      <c r="G32" s="179">
        <v>0.385851</v>
      </c>
      <c r="H32" s="186">
        <v>10575</v>
      </c>
      <c r="I32" s="185">
        <f t="shared" si="0"/>
        <v>2668.9925250000001</v>
      </c>
    </row>
    <row r="33" spans="1:9" x14ac:dyDescent="0.2">
      <c r="A33" s="207" t="s">
        <v>113</v>
      </c>
      <c r="B33" s="207">
        <v>153</v>
      </c>
      <c r="C33" s="232" t="s">
        <v>445</v>
      </c>
      <c r="D33" s="302">
        <v>17</v>
      </c>
      <c r="E33" s="176"/>
      <c r="F33" s="186"/>
      <c r="G33" s="179">
        <v>9.8665000000000003E-2</v>
      </c>
      <c r="H33" s="186">
        <v>1934</v>
      </c>
      <c r="I33" s="185">
        <f t="shared" si="0"/>
        <v>488.11645799999997</v>
      </c>
    </row>
    <row r="34" spans="1:9" x14ac:dyDescent="0.2">
      <c r="A34" s="207" t="s">
        <v>114</v>
      </c>
      <c r="B34" s="207">
        <v>154</v>
      </c>
      <c r="C34" s="232" t="s">
        <v>419</v>
      </c>
      <c r="D34" s="302">
        <v>58</v>
      </c>
      <c r="E34" s="176"/>
      <c r="F34" s="186"/>
      <c r="G34" s="179">
        <v>0.20555200000000001</v>
      </c>
      <c r="H34" s="186">
        <v>6744</v>
      </c>
      <c r="I34" s="185">
        <f t="shared" si="0"/>
        <v>1702.0979280000001</v>
      </c>
    </row>
    <row r="35" spans="1:9" x14ac:dyDescent="0.2">
      <c r="A35" s="207" t="s">
        <v>115</v>
      </c>
      <c r="B35" s="207">
        <v>156</v>
      </c>
      <c r="C35" s="232" t="s">
        <v>421</v>
      </c>
      <c r="D35" s="302">
        <v>60</v>
      </c>
      <c r="E35" s="176"/>
      <c r="F35" s="186"/>
      <c r="G35" s="179">
        <v>0.202103</v>
      </c>
      <c r="H35" s="186">
        <v>6744</v>
      </c>
      <c r="I35" s="185">
        <f t="shared" si="0"/>
        <v>1702.0979280000001</v>
      </c>
    </row>
    <row r="36" spans="1:9" x14ac:dyDescent="0.2">
      <c r="A36" s="207" t="s">
        <v>117</v>
      </c>
      <c r="B36" s="207">
        <v>161</v>
      </c>
      <c r="C36" s="232" t="s">
        <v>422</v>
      </c>
      <c r="D36" s="302">
        <v>36</v>
      </c>
      <c r="E36" s="176"/>
      <c r="F36" s="186"/>
      <c r="G36" s="179">
        <v>0.18852099999999999</v>
      </c>
      <c r="H36" s="186">
        <v>5124</v>
      </c>
      <c r="I36" s="185">
        <f t="shared" ref="I36:I63" si="1">H36*252.387/1000</f>
        <v>1293.2309879999998</v>
      </c>
    </row>
    <row r="37" spans="1:9" x14ac:dyDescent="0.2">
      <c r="A37" s="207" t="s">
        <v>118</v>
      </c>
      <c r="B37" s="207">
        <v>165</v>
      </c>
      <c r="C37" s="232" t="s">
        <v>423</v>
      </c>
      <c r="D37" s="302">
        <v>77</v>
      </c>
      <c r="E37" s="176"/>
      <c r="F37" s="186"/>
      <c r="G37" s="179">
        <v>0.29482000000000003</v>
      </c>
      <c r="H37" s="186">
        <v>8382</v>
      </c>
      <c r="I37" s="185">
        <f t="shared" si="1"/>
        <v>2115.507834</v>
      </c>
    </row>
    <row r="38" spans="1:9" x14ac:dyDescent="0.2">
      <c r="A38" s="207" t="s">
        <v>119</v>
      </c>
      <c r="B38" s="207">
        <v>166</v>
      </c>
      <c r="C38" s="232" t="s">
        <v>427</v>
      </c>
      <c r="D38" s="302">
        <v>76</v>
      </c>
      <c r="E38" s="176"/>
      <c r="F38" s="186"/>
      <c r="G38" s="179">
        <v>0.34004099999999998</v>
      </c>
      <c r="H38" s="186">
        <v>8425</v>
      </c>
      <c r="I38" s="185">
        <f t="shared" si="1"/>
        <v>2126.360475</v>
      </c>
    </row>
    <row r="39" spans="1:9" x14ac:dyDescent="0.2">
      <c r="A39" s="207" t="s">
        <v>120</v>
      </c>
      <c r="B39" s="207">
        <v>167</v>
      </c>
      <c r="C39" s="232" t="s">
        <v>428</v>
      </c>
      <c r="D39" s="302">
        <v>75</v>
      </c>
      <c r="E39" s="176"/>
      <c r="F39" s="186"/>
      <c r="G39" s="179">
        <v>0.32242199999999999</v>
      </c>
      <c r="H39" s="186">
        <v>8312</v>
      </c>
      <c r="I39" s="185">
        <f t="shared" si="1"/>
        <v>2097.8407440000001</v>
      </c>
    </row>
    <row r="40" spans="1:9" x14ac:dyDescent="0.2">
      <c r="A40" s="207" t="s">
        <v>121</v>
      </c>
      <c r="B40" s="207">
        <v>168</v>
      </c>
      <c r="C40" s="232" t="s">
        <v>429</v>
      </c>
      <c r="D40" s="302">
        <v>103</v>
      </c>
      <c r="E40" s="176"/>
      <c r="F40" s="186"/>
      <c r="G40" s="179">
        <v>0.45397599999999999</v>
      </c>
      <c r="H40" s="186">
        <v>14143</v>
      </c>
      <c r="I40" s="185">
        <f t="shared" si="1"/>
        <v>3569.5093409999999</v>
      </c>
    </row>
    <row r="41" spans="1:9" x14ac:dyDescent="0.2">
      <c r="A41" s="207">
        <v>6094</v>
      </c>
      <c r="B41" s="207">
        <v>169</v>
      </c>
      <c r="C41" s="232" t="s">
        <v>437</v>
      </c>
      <c r="D41" s="302">
        <v>20</v>
      </c>
      <c r="E41" s="176"/>
      <c r="F41" s="186"/>
      <c r="G41" s="179"/>
      <c r="H41" s="186">
        <v>2300</v>
      </c>
      <c r="I41" s="185">
        <f t="shared" si="1"/>
        <v>580.49009999999998</v>
      </c>
    </row>
    <row r="42" spans="1:9" x14ac:dyDescent="0.2">
      <c r="A42" s="207" t="s">
        <v>122</v>
      </c>
      <c r="B42" s="207">
        <v>171</v>
      </c>
      <c r="C42" s="232" t="s">
        <v>430</v>
      </c>
      <c r="D42" s="302">
        <v>20</v>
      </c>
      <c r="E42" s="176"/>
      <c r="F42" s="186"/>
      <c r="G42" s="179">
        <v>8.9268E-2</v>
      </c>
      <c r="H42" s="186">
        <v>2240</v>
      </c>
      <c r="I42" s="185">
        <f t="shared" si="1"/>
        <v>565.34688000000006</v>
      </c>
    </row>
    <row r="43" spans="1:9" x14ac:dyDescent="0.2">
      <c r="A43" s="207" t="s">
        <v>123</v>
      </c>
      <c r="B43" s="207">
        <v>172</v>
      </c>
      <c r="C43" s="232" t="s">
        <v>431</v>
      </c>
      <c r="D43" s="302">
        <v>20</v>
      </c>
      <c r="E43" s="176"/>
      <c r="F43" s="186"/>
      <c r="G43" s="179">
        <v>0.105125</v>
      </c>
      <c r="H43" s="186">
        <v>2240</v>
      </c>
      <c r="I43" s="185">
        <f t="shared" si="1"/>
        <v>565.34688000000006</v>
      </c>
    </row>
    <row r="44" spans="1:9" x14ac:dyDescent="0.2">
      <c r="A44" s="207" t="s">
        <v>124</v>
      </c>
      <c r="B44" s="207">
        <v>188</v>
      </c>
      <c r="C44" s="232" t="s">
        <v>432</v>
      </c>
      <c r="D44" s="302">
        <v>17</v>
      </c>
      <c r="E44" s="176"/>
      <c r="F44" s="186"/>
      <c r="G44" s="179">
        <v>8.9269000000000001E-2</v>
      </c>
      <c r="H44" s="186">
        <v>1942</v>
      </c>
      <c r="I44" s="185">
        <f t="shared" si="1"/>
        <v>490.13555400000001</v>
      </c>
    </row>
    <row r="45" spans="1:9" x14ac:dyDescent="0.2">
      <c r="A45" s="207" t="s">
        <v>125</v>
      </c>
      <c r="B45" s="207">
        <v>189</v>
      </c>
      <c r="C45" s="232" t="s">
        <v>433</v>
      </c>
      <c r="D45" s="302">
        <v>17</v>
      </c>
      <c r="E45" s="176"/>
      <c r="F45" s="186"/>
      <c r="G45" s="179">
        <v>8.8680999999999996E-2</v>
      </c>
      <c r="H45" s="186">
        <v>1885</v>
      </c>
      <c r="I45" s="185">
        <f t="shared" si="1"/>
        <v>475.74949499999997</v>
      </c>
    </row>
    <row r="46" spans="1:9" x14ac:dyDescent="0.2">
      <c r="A46" s="207" t="s">
        <v>126</v>
      </c>
      <c r="B46" s="207">
        <v>191</v>
      </c>
      <c r="C46" s="232" t="s">
        <v>434</v>
      </c>
      <c r="D46" s="303">
        <v>17</v>
      </c>
      <c r="E46" s="176"/>
      <c r="F46" s="186"/>
      <c r="G46" s="179">
        <v>6.0490000000000002E-2</v>
      </c>
      <c r="H46" s="186">
        <v>1932</v>
      </c>
      <c r="I46" s="185">
        <f t="shared" si="1"/>
        <v>487.61168400000003</v>
      </c>
    </row>
    <row r="47" spans="1:9" x14ac:dyDescent="0.2">
      <c r="A47" s="207" t="s">
        <v>127</v>
      </c>
      <c r="B47" s="207">
        <v>192</v>
      </c>
      <c r="C47" s="232" t="s">
        <v>435</v>
      </c>
      <c r="D47" s="302">
        <v>17</v>
      </c>
      <c r="E47" s="176"/>
      <c r="F47" s="186"/>
      <c r="G47" s="179">
        <v>9.2204999999999995E-2</v>
      </c>
      <c r="H47" s="186">
        <v>1885</v>
      </c>
      <c r="I47" s="185">
        <f t="shared" si="1"/>
        <v>475.74949499999997</v>
      </c>
    </row>
    <row r="48" spans="1:9" x14ac:dyDescent="0.2">
      <c r="A48" s="207" t="s">
        <v>128</v>
      </c>
      <c r="B48" s="207">
        <v>193</v>
      </c>
      <c r="C48" s="232" t="s">
        <v>436</v>
      </c>
      <c r="D48" s="302">
        <v>17</v>
      </c>
      <c r="E48" s="176"/>
      <c r="F48" s="186"/>
      <c r="G48" s="179">
        <v>7.5760999999999995E-2</v>
      </c>
      <c r="H48" s="186">
        <v>1932</v>
      </c>
      <c r="I48" s="185">
        <f t="shared" si="1"/>
        <v>487.61168400000003</v>
      </c>
    </row>
    <row r="49" spans="1:11" x14ac:dyDescent="0.2">
      <c r="A49" s="207">
        <v>6069</v>
      </c>
      <c r="B49" s="207">
        <v>145</v>
      </c>
      <c r="C49" s="232" t="s">
        <v>483</v>
      </c>
      <c r="D49" s="302">
        <v>22</v>
      </c>
      <c r="E49" s="176"/>
      <c r="F49" s="186"/>
      <c r="G49" s="179"/>
      <c r="H49" s="313">
        <v>3785</v>
      </c>
      <c r="I49" s="185">
        <f t="shared" si="1"/>
        <v>955.28479500000003</v>
      </c>
    </row>
    <row r="50" spans="1:11" x14ac:dyDescent="0.2">
      <c r="A50" s="207" t="s">
        <v>146</v>
      </c>
      <c r="B50" s="207">
        <v>146</v>
      </c>
      <c r="C50" s="232" t="s">
        <v>438</v>
      </c>
      <c r="D50" s="302">
        <v>40</v>
      </c>
      <c r="E50" s="176"/>
      <c r="F50" s="186"/>
      <c r="G50" s="179">
        <v>0.189108</v>
      </c>
      <c r="H50" s="313">
        <v>6379</v>
      </c>
      <c r="I50" s="185">
        <f t="shared" si="1"/>
        <v>1609.9766729999999</v>
      </c>
    </row>
    <row r="51" spans="1:11" x14ac:dyDescent="0.2">
      <c r="A51" s="207" t="s">
        <v>158</v>
      </c>
      <c r="B51" s="207">
        <v>155</v>
      </c>
      <c r="C51" s="232" t="s">
        <v>420</v>
      </c>
      <c r="D51" s="302">
        <v>46</v>
      </c>
      <c r="E51" s="176"/>
      <c r="F51" s="186"/>
      <c r="G51" s="179">
        <v>0.152696</v>
      </c>
      <c r="H51" s="313">
        <v>6728</v>
      </c>
      <c r="I51" s="185">
        <f t="shared" si="1"/>
        <v>1698.0597359999999</v>
      </c>
    </row>
    <row r="52" spans="1:11" x14ac:dyDescent="0.2">
      <c r="A52" s="207" t="s">
        <v>188</v>
      </c>
      <c r="B52" s="207">
        <v>151</v>
      </c>
      <c r="C52" s="232" t="s">
        <v>439</v>
      </c>
      <c r="D52" s="302">
        <v>48</v>
      </c>
      <c r="E52" s="176"/>
      <c r="F52" s="186"/>
      <c r="G52" s="179"/>
      <c r="H52" s="313">
        <v>5319</v>
      </c>
      <c r="I52" s="185">
        <f t="shared" si="1"/>
        <v>1342.446453</v>
      </c>
    </row>
    <row r="53" spans="1:11" x14ac:dyDescent="0.2">
      <c r="A53" s="207" t="s">
        <v>189</v>
      </c>
      <c r="B53" s="207">
        <v>148</v>
      </c>
      <c r="C53" s="232" t="s">
        <v>440</v>
      </c>
      <c r="D53" s="302">
        <v>48</v>
      </c>
      <c r="E53" s="176"/>
      <c r="F53" s="186"/>
      <c r="G53" s="179"/>
      <c r="H53" s="313">
        <v>5319</v>
      </c>
      <c r="I53" s="185">
        <f t="shared" si="1"/>
        <v>1342.446453</v>
      </c>
    </row>
    <row r="54" spans="1:11" x14ac:dyDescent="0.2">
      <c r="A54" s="207" t="s">
        <v>190</v>
      </c>
      <c r="B54" s="207">
        <v>147</v>
      </c>
      <c r="C54" s="232" t="s">
        <v>441</v>
      </c>
      <c r="D54" s="302">
        <v>47</v>
      </c>
      <c r="E54" s="176"/>
      <c r="F54" s="186"/>
      <c r="G54" s="179"/>
      <c r="H54" s="313">
        <v>5408</v>
      </c>
      <c r="I54" s="185">
        <f t="shared" si="1"/>
        <v>1364.9088959999999</v>
      </c>
    </row>
    <row r="55" spans="1:11" x14ac:dyDescent="0.2">
      <c r="A55" s="207" t="s">
        <v>191</v>
      </c>
      <c r="B55" s="207">
        <v>137</v>
      </c>
      <c r="C55" s="232" t="s">
        <v>442</v>
      </c>
      <c r="D55" s="302">
        <v>48</v>
      </c>
      <c r="E55" s="176"/>
      <c r="F55" s="186"/>
      <c r="G55" s="179"/>
      <c r="H55" s="313">
        <v>5439</v>
      </c>
      <c r="I55" s="185">
        <f t="shared" si="1"/>
        <v>1372.7328929999999</v>
      </c>
    </row>
    <row r="56" spans="1:11" x14ac:dyDescent="0.2">
      <c r="A56" s="207" t="s">
        <v>192</v>
      </c>
      <c r="B56" s="207" t="s">
        <v>486</v>
      </c>
      <c r="C56" s="232" t="s">
        <v>443</v>
      </c>
      <c r="D56" s="302">
        <v>48</v>
      </c>
      <c r="E56" s="176"/>
      <c r="F56" s="186"/>
      <c r="G56" s="179"/>
      <c r="H56" s="313">
        <v>5439</v>
      </c>
      <c r="I56" s="185">
        <f t="shared" si="1"/>
        <v>1372.7328929999999</v>
      </c>
    </row>
    <row r="57" spans="1:11" x14ac:dyDescent="0.2">
      <c r="A57" s="207" t="s">
        <v>193</v>
      </c>
      <c r="B57" s="207">
        <v>149</v>
      </c>
      <c r="C57" s="232" t="s">
        <v>444</v>
      </c>
      <c r="D57" s="302">
        <v>48</v>
      </c>
      <c r="E57" s="176"/>
      <c r="F57" s="186"/>
      <c r="G57" s="179"/>
      <c r="H57" s="313">
        <v>5319</v>
      </c>
      <c r="I57" s="185">
        <f t="shared" si="1"/>
        <v>1342.446453</v>
      </c>
    </row>
    <row r="58" spans="1:11" x14ac:dyDescent="0.2">
      <c r="A58" s="207">
        <v>6046</v>
      </c>
      <c r="B58" s="207" t="s">
        <v>202</v>
      </c>
      <c r="C58" s="232" t="s">
        <v>411</v>
      </c>
      <c r="D58" s="302">
        <f>29+54</f>
        <v>83</v>
      </c>
      <c r="E58" s="176"/>
      <c r="F58" s="186"/>
      <c r="G58" s="179">
        <v>0.47864200000000001</v>
      </c>
      <c r="H58" s="313">
        <v>11851</v>
      </c>
      <c r="I58" s="185">
        <f t="shared" si="1"/>
        <v>2991.038337</v>
      </c>
    </row>
    <row r="59" spans="1:11" x14ac:dyDescent="0.2">
      <c r="A59" s="207">
        <v>6047</v>
      </c>
      <c r="B59" s="207" t="s">
        <v>203</v>
      </c>
      <c r="C59" s="232" t="s">
        <v>413</v>
      </c>
      <c r="D59" s="302">
        <f>29+54</f>
        <v>83</v>
      </c>
      <c r="E59" s="176"/>
      <c r="F59" s="186"/>
      <c r="G59" s="179">
        <v>0.476881</v>
      </c>
      <c r="H59" s="313">
        <v>11693</v>
      </c>
      <c r="I59" s="185">
        <f t="shared" si="1"/>
        <v>2951.1611910000001</v>
      </c>
    </row>
    <row r="60" spans="1:11" x14ac:dyDescent="0.2">
      <c r="A60" s="207">
        <v>6048</v>
      </c>
      <c r="B60" s="207" t="s">
        <v>205</v>
      </c>
      <c r="C60" s="232" t="s">
        <v>416</v>
      </c>
      <c r="D60" s="302">
        <f>27+29+53</f>
        <v>109</v>
      </c>
      <c r="E60" s="176"/>
      <c r="F60" s="186"/>
      <c r="G60" s="179">
        <v>0.59786300000000003</v>
      </c>
      <c r="H60" s="313">
        <v>14999</v>
      </c>
      <c r="I60" s="185">
        <f t="shared" si="1"/>
        <v>3785.5526129999998</v>
      </c>
    </row>
    <row r="61" spans="1:11" x14ac:dyDescent="0.2">
      <c r="A61" s="328">
        <v>6103</v>
      </c>
      <c r="B61" s="328" t="s">
        <v>493</v>
      </c>
      <c r="C61" s="329" t="s">
        <v>492</v>
      </c>
      <c r="D61" s="330">
        <v>45</v>
      </c>
      <c r="E61" s="331"/>
      <c r="F61" s="332"/>
      <c r="G61" s="333"/>
      <c r="H61" s="334">
        <v>7164</v>
      </c>
      <c r="I61" s="335">
        <f t="shared" si="1"/>
        <v>1808.1004680000001</v>
      </c>
    </row>
    <row r="62" spans="1:11" x14ac:dyDescent="0.2">
      <c r="A62" s="207"/>
      <c r="B62" s="336" t="s">
        <v>498</v>
      </c>
      <c r="C62" s="238" t="s">
        <v>499</v>
      </c>
      <c r="D62" s="302">
        <v>24</v>
      </c>
      <c r="E62" s="314"/>
      <c r="F62" s="186"/>
      <c r="G62" s="179"/>
      <c r="H62" s="313">
        <v>4061</v>
      </c>
      <c r="I62" s="319">
        <f t="shared" si="1"/>
        <v>1024.9436069999999</v>
      </c>
      <c r="K62" s="385"/>
    </row>
    <row r="63" spans="1:11" x14ac:dyDescent="0.2">
      <c r="A63" s="367"/>
      <c r="B63" s="367" t="s">
        <v>526</v>
      </c>
      <c r="C63" s="367" t="s">
        <v>527</v>
      </c>
      <c r="D63" s="369">
        <v>31</v>
      </c>
      <c r="E63" s="368"/>
      <c r="F63" s="368"/>
      <c r="G63" s="368"/>
      <c r="H63" s="186">
        <v>4851</v>
      </c>
      <c r="I63" s="319">
        <f t="shared" si="1"/>
        <v>1224.3293370000001</v>
      </c>
    </row>
    <row r="64" spans="1:11" x14ac:dyDescent="0.2">
      <c r="H64" s="253"/>
    </row>
  </sheetData>
  <autoFilter ref="A3:I63" xr:uid="{00000000-0009-0000-0000-000007000000}"/>
  <mergeCells count="2">
    <mergeCell ref="A1:I1"/>
    <mergeCell ref="A2:I2"/>
  </mergeCells>
  <phoneticPr fontId="6" type="noConversion"/>
  <printOptions horizontalCentered="1"/>
  <pageMargins left="0.23622047244094491" right="0.23622047244094491" top="0.19685039370078741" bottom="0.19685039370078741" header="0.31496062992125984" footer="0.31496062992125984"/>
  <pageSetup paperSize="9" scale="78" orientation="portrait" horizontalDpi="300" verticalDpi="300" r:id="rId1"/>
  <headerFooter alignWithMargins="0">
    <oddFooter>&amp;R&amp;P/&amp;N oldal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G106"/>
  <sheetViews>
    <sheetView view="pageBreakPreview" workbookViewId="0">
      <pane ySplit="3" topLeftCell="A4" activePane="bottomLeft" state="frozen"/>
      <selection pane="bottomLeft" activeCell="J98" sqref="J98"/>
    </sheetView>
  </sheetViews>
  <sheetFormatPr defaultRowHeight="12.75" x14ac:dyDescent="0.2"/>
  <cols>
    <col min="1" max="1" width="13.7109375" style="40" customWidth="1"/>
    <col min="2" max="2" width="13" style="41" customWidth="1"/>
    <col min="3" max="3" width="13" style="42" customWidth="1"/>
    <col min="4" max="4" width="15.42578125" style="42" customWidth="1"/>
    <col min="5" max="5" width="15.28515625" style="39" customWidth="1"/>
    <col min="6" max="6" width="12.140625" style="116" customWidth="1"/>
    <col min="7" max="7" width="14.42578125" style="39" customWidth="1"/>
    <col min="8" max="16384" width="9.140625" style="39"/>
  </cols>
  <sheetData>
    <row r="1" spans="1:7" ht="43.5" customHeight="1" x14ac:dyDescent="0.2">
      <c r="A1" s="398" t="s">
        <v>109</v>
      </c>
      <c r="B1" s="398"/>
      <c r="C1" s="398"/>
      <c r="D1" s="398"/>
      <c r="E1" s="398"/>
      <c r="F1" s="398"/>
      <c r="G1" s="398"/>
    </row>
    <row r="2" spans="1:7" s="60" customFormat="1" ht="23.25" customHeight="1" thickBot="1" x14ac:dyDescent="0.25">
      <c r="A2" s="400" t="s">
        <v>520</v>
      </c>
      <c r="B2" s="413"/>
      <c r="C2" s="413"/>
      <c r="D2" s="413"/>
      <c r="E2" s="413"/>
      <c r="F2" s="413"/>
      <c r="G2" s="413"/>
    </row>
    <row r="3" spans="1:7" s="92" customFormat="1" ht="75.75" customHeight="1" thickBot="1" x14ac:dyDescent="0.25">
      <c r="A3" s="90" t="s">
        <v>103</v>
      </c>
      <c r="B3" s="91" t="s">
        <v>104</v>
      </c>
      <c r="C3" s="91" t="s">
        <v>105</v>
      </c>
      <c r="D3" s="91" t="s">
        <v>106</v>
      </c>
      <c r="E3" s="91" t="s">
        <v>107</v>
      </c>
      <c r="F3" s="109" t="s">
        <v>322</v>
      </c>
      <c r="G3" s="191" t="s">
        <v>220</v>
      </c>
    </row>
    <row r="4" spans="1:7" ht="15" customHeight="1" x14ac:dyDescent="0.2">
      <c r="A4" s="51">
        <v>6009</v>
      </c>
      <c r="B4" s="315">
        <v>99</v>
      </c>
      <c r="C4" s="103"/>
      <c r="D4" s="103"/>
      <c r="E4" s="43">
        <v>0.47042</v>
      </c>
      <c r="F4" s="113">
        <v>13085</v>
      </c>
      <c r="G4" s="185">
        <f t="shared" ref="G4:G40" si="0">F4*2842.013/1000</f>
        <v>37187.740104999997</v>
      </c>
    </row>
    <row r="5" spans="1:7" ht="15" customHeight="1" x14ac:dyDescent="0.2">
      <c r="A5" s="44" t="s">
        <v>111</v>
      </c>
      <c r="B5" s="302">
        <v>55</v>
      </c>
      <c r="C5" s="45"/>
      <c r="D5" s="45"/>
      <c r="E5" s="46">
        <v>0.37469200000000003</v>
      </c>
      <c r="F5" s="114">
        <v>8778</v>
      </c>
      <c r="G5" s="185">
        <f t="shared" si="0"/>
        <v>24947.190114000001</v>
      </c>
    </row>
    <row r="6" spans="1:7" ht="15" customHeight="1" x14ac:dyDescent="0.2">
      <c r="A6" s="44" t="s">
        <v>112</v>
      </c>
      <c r="B6" s="174">
        <v>74</v>
      </c>
      <c r="C6" s="45"/>
      <c r="D6" s="45"/>
      <c r="E6" s="46">
        <v>0.385851</v>
      </c>
      <c r="F6" s="114">
        <v>10575</v>
      </c>
      <c r="G6" s="185">
        <f t="shared" si="0"/>
        <v>30054.287474999997</v>
      </c>
    </row>
    <row r="7" spans="1:7" ht="15" customHeight="1" x14ac:dyDescent="0.2">
      <c r="A7" s="44" t="s">
        <v>113</v>
      </c>
      <c r="B7" s="174">
        <v>17</v>
      </c>
      <c r="C7" s="45"/>
      <c r="D7" s="45"/>
      <c r="E7" s="46">
        <v>9.8665000000000003E-2</v>
      </c>
      <c r="F7" s="114">
        <v>1934</v>
      </c>
      <c r="G7" s="185">
        <f t="shared" si="0"/>
        <v>5496.4531420000003</v>
      </c>
    </row>
    <row r="8" spans="1:7" ht="15" customHeight="1" x14ac:dyDescent="0.2">
      <c r="A8" s="44" t="s">
        <v>114</v>
      </c>
      <c r="B8" s="174">
        <v>58</v>
      </c>
      <c r="C8" s="45"/>
      <c r="D8" s="45"/>
      <c r="E8" s="46">
        <v>0.20555200000000001</v>
      </c>
      <c r="F8" s="114">
        <v>6744</v>
      </c>
      <c r="G8" s="185">
        <f t="shared" si="0"/>
        <v>19166.535671999998</v>
      </c>
    </row>
    <row r="9" spans="1:7" ht="15" customHeight="1" x14ac:dyDescent="0.2">
      <c r="A9" s="44" t="s">
        <v>115</v>
      </c>
      <c r="B9" s="174">
        <v>60</v>
      </c>
      <c r="C9" s="45"/>
      <c r="D9" s="45"/>
      <c r="E9" s="46">
        <v>0.2021028</v>
      </c>
      <c r="F9" s="114">
        <v>6744</v>
      </c>
      <c r="G9" s="185">
        <f t="shared" si="0"/>
        <v>19166.535671999998</v>
      </c>
    </row>
    <row r="10" spans="1:7" ht="15" customHeight="1" x14ac:dyDescent="0.2">
      <c r="A10" s="44" t="s">
        <v>116</v>
      </c>
      <c r="B10" s="174">
        <v>107</v>
      </c>
      <c r="C10" s="45"/>
      <c r="D10" s="45"/>
      <c r="E10" s="46">
        <v>0.70709900000000003</v>
      </c>
      <c r="F10" s="114">
        <v>15811</v>
      </c>
      <c r="G10" s="185">
        <f t="shared" si="0"/>
        <v>44935.067542999997</v>
      </c>
    </row>
    <row r="11" spans="1:7" ht="15" customHeight="1" x14ac:dyDescent="0.2">
      <c r="A11" s="44" t="s">
        <v>117</v>
      </c>
      <c r="B11" s="174">
        <v>36</v>
      </c>
      <c r="C11" s="45"/>
      <c r="D11" s="45"/>
      <c r="E11" s="46">
        <v>0.18852099999999999</v>
      </c>
      <c r="F11" s="114">
        <v>5124</v>
      </c>
      <c r="G11" s="185">
        <f t="shared" si="0"/>
        <v>14562.474612</v>
      </c>
    </row>
    <row r="12" spans="1:7" ht="15" customHeight="1" x14ac:dyDescent="0.2">
      <c r="A12" s="44" t="s">
        <v>118</v>
      </c>
      <c r="B12" s="174">
        <v>77</v>
      </c>
      <c r="C12" s="45"/>
      <c r="D12" s="45"/>
      <c r="E12" s="46">
        <v>0.29482000000000003</v>
      </c>
      <c r="F12" s="114">
        <v>8382</v>
      </c>
      <c r="G12" s="185">
        <f t="shared" si="0"/>
        <v>23821.752965999996</v>
      </c>
    </row>
    <row r="13" spans="1:7" ht="15" customHeight="1" x14ac:dyDescent="0.2">
      <c r="A13" s="44" t="s">
        <v>119</v>
      </c>
      <c r="B13" s="174">
        <v>76</v>
      </c>
      <c r="C13" s="45"/>
      <c r="D13" s="45"/>
      <c r="E13" s="46">
        <v>0.34004099999999998</v>
      </c>
      <c r="F13" s="114">
        <v>8425</v>
      </c>
      <c r="G13" s="185">
        <f t="shared" si="0"/>
        <v>23943.959524999998</v>
      </c>
    </row>
    <row r="14" spans="1:7" ht="15" customHeight="1" x14ac:dyDescent="0.2">
      <c r="A14" s="44" t="s">
        <v>120</v>
      </c>
      <c r="B14" s="174">
        <v>75</v>
      </c>
      <c r="C14" s="45"/>
      <c r="D14" s="45"/>
      <c r="E14" s="46">
        <v>0.32242199999999999</v>
      </c>
      <c r="F14" s="114">
        <v>8312</v>
      </c>
      <c r="G14" s="185">
        <f t="shared" si="0"/>
        <v>23622.812055999999</v>
      </c>
    </row>
    <row r="15" spans="1:7" ht="15" customHeight="1" x14ac:dyDescent="0.2">
      <c r="A15" s="44" t="s">
        <v>121</v>
      </c>
      <c r="B15" s="174">
        <v>103</v>
      </c>
      <c r="C15" s="45"/>
      <c r="D15" s="45"/>
      <c r="E15" s="46">
        <v>0.45397599999999999</v>
      </c>
      <c r="F15" s="115">
        <v>14143</v>
      </c>
      <c r="G15" s="185">
        <f t="shared" si="0"/>
        <v>40194.589859</v>
      </c>
    </row>
    <row r="16" spans="1:7" ht="15" customHeight="1" x14ac:dyDescent="0.2">
      <c r="A16" s="44" t="s">
        <v>122</v>
      </c>
      <c r="B16" s="174">
        <v>20</v>
      </c>
      <c r="C16" s="45"/>
      <c r="D16" s="45"/>
      <c r="E16" s="46">
        <v>8.9268E-2</v>
      </c>
      <c r="F16" s="115">
        <v>2240</v>
      </c>
      <c r="G16" s="185">
        <f t="shared" si="0"/>
        <v>6366.1091200000001</v>
      </c>
    </row>
    <row r="17" spans="1:7" ht="15" customHeight="1" x14ac:dyDescent="0.2">
      <c r="A17" s="44" t="s">
        <v>123</v>
      </c>
      <c r="B17" s="174">
        <v>20</v>
      </c>
      <c r="C17" s="45"/>
      <c r="D17" s="45"/>
      <c r="E17" s="46">
        <v>0.105125</v>
      </c>
      <c r="F17" s="114">
        <v>2240</v>
      </c>
      <c r="G17" s="185">
        <f t="shared" si="0"/>
        <v>6366.1091200000001</v>
      </c>
    </row>
    <row r="18" spans="1:7" ht="15" customHeight="1" x14ac:dyDescent="0.2">
      <c r="A18" s="44" t="s">
        <v>124</v>
      </c>
      <c r="B18" s="174">
        <v>17</v>
      </c>
      <c r="C18" s="45"/>
      <c r="D18" s="45"/>
      <c r="E18" s="46">
        <v>8.9269000000000001E-2</v>
      </c>
      <c r="F18" s="114">
        <v>1942</v>
      </c>
      <c r="G18" s="185">
        <f t="shared" si="0"/>
        <v>5519.1892459999999</v>
      </c>
    </row>
    <row r="19" spans="1:7" ht="15" customHeight="1" x14ac:dyDescent="0.2">
      <c r="A19" s="44" t="s">
        <v>125</v>
      </c>
      <c r="B19" s="174">
        <v>17</v>
      </c>
      <c r="C19" s="45"/>
      <c r="D19" s="45"/>
      <c r="E19" s="46">
        <v>8.8680999999999996E-2</v>
      </c>
      <c r="F19" s="114">
        <v>1885</v>
      </c>
      <c r="G19" s="185">
        <f t="shared" si="0"/>
        <v>5357.1945049999995</v>
      </c>
    </row>
    <row r="20" spans="1:7" ht="15" customHeight="1" x14ac:dyDescent="0.2">
      <c r="A20" s="44" t="s">
        <v>126</v>
      </c>
      <c r="B20" s="174">
        <v>17</v>
      </c>
      <c r="C20" s="45"/>
      <c r="D20" s="45"/>
      <c r="E20" s="46">
        <v>6.0490000000000002E-2</v>
      </c>
      <c r="F20" s="114">
        <v>1932</v>
      </c>
      <c r="G20" s="185">
        <f t="shared" si="0"/>
        <v>5490.7691159999995</v>
      </c>
    </row>
    <row r="21" spans="1:7" ht="15" customHeight="1" x14ac:dyDescent="0.2">
      <c r="A21" s="44" t="s">
        <v>127</v>
      </c>
      <c r="B21" s="174">
        <v>17</v>
      </c>
      <c r="C21" s="45"/>
      <c r="D21" s="45"/>
      <c r="E21" s="46">
        <v>9.2204999999999995E-2</v>
      </c>
      <c r="F21" s="114">
        <v>1885</v>
      </c>
      <c r="G21" s="185">
        <f t="shared" si="0"/>
        <v>5357.1945049999995</v>
      </c>
    </row>
    <row r="22" spans="1:7" ht="15" customHeight="1" x14ac:dyDescent="0.2">
      <c r="A22" s="44" t="s">
        <v>128</v>
      </c>
      <c r="B22" s="174">
        <v>17</v>
      </c>
      <c r="C22" s="45"/>
      <c r="D22" s="45"/>
      <c r="E22" s="46">
        <v>7.5760999999999995E-2</v>
      </c>
      <c r="F22" s="114">
        <v>1932</v>
      </c>
      <c r="G22" s="185">
        <f t="shared" si="0"/>
        <v>5490.7691159999995</v>
      </c>
    </row>
    <row r="23" spans="1:7" ht="15" customHeight="1" x14ac:dyDescent="0.2">
      <c r="A23" s="44" t="s">
        <v>129</v>
      </c>
      <c r="B23" s="174">
        <f>29+54</f>
        <v>83</v>
      </c>
      <c r="C23" s="45"/>
      <c r="D23" s="45"/>
      <c r="E23" s="46">
        <v>0.47864200000000001</v>
      </c>
      <c r="F23" s="114">
        <v>11851</v>
      </c>
      <c r="G23" s="185">
        <f t="shared" si="0"/>
        <v>33680.696063000003</v>
      </c>
    </row>
    <row r="24" spans="1:7" x14ac:dyDescent="0.2">
      <c r="A24" s="44" t="s">
        <v>130</v>
      </c>
      <c r="B24" s="174">
        <f>29+54</f>
        <v>83</v>
      </c>
      <c r="C24" s="45"/>
      <c r="D24" s="45"/>
      <c r="E24" s="46">
        <v>0.476881</v>
      </c>
      <c r="F24" s="114">
        <v>11693</v>
      </c>
      <c r="G24" s="185">
        <f t="shared" si="0"/>
        <v>33231.658008999999</v>
      </c>
    </row>
    <row r="25" spans="1:7" x14ac:dyDescent="0.2">
      <c r="A25" s="44" t="s">
        <v>131</v>
      </c>
      <c r="B25" s="174">
        <v>109</v>
      </c>
      <c r="C25" s="45"/>
      <c r="D25" s="45"/>
      <c r="E25" s="46">
        <v>0.59786300000000003</v>
      </c>
      <c r="F25" s="114">
        <v>14999</v>
      </c>
      <c r="G25" s="185">
        <f t="shared" si="0"/>
        <v>42627.352986999998</v>
      </c>
    </row>
    <row r="26" spans="1:7" x14ac:dyDescent="0.2">
      <c r="A26" s="44" t="s">
        <v>132</v>
      </c>
      <c r="B26" s="174">
        <v>209</v>
      </c>
      <c r="C26" s="45"/>
      <c r="D26" s="45"/>
      <c r="E26" s="46">
        <v>1.0982339999999999</v>
      </c>
      <c r="F26" s="114">
        <v>26963</v>
      </c>
      <c r="G26" s="185">
        <f t="shared" si="0"/>
        <v>76629.19651899999</v>
      </c>
    </row>
    <row r="27" spans="1:7" x14ac:dyDescent="0.2">
      <c r="A27" s="44" t="s">
        <v>133</v>
      </c>
      <c r="B27" s="174">
        <f>60+30+60+60</f>
        <v>210</v>
      </c>
      <c r="C27" s="45"/>
      <c r="D27" s="45"/>
      <c r="E27" s="46">
        <v>1.124663</v>
      </c>
      <c r="F27" s="114">
        <v>27065</v>
      </c>
      <c r="G27" s="185">
        <f t="shared" si="0"/>
        <v>76919.081844999993</v>
      </c>
    </row>
    <row r="28" spans="1:7" x14ac:dyDescent="0.2">
      <c r="A28" s="44" t="s">
        <v>134</v>
      </c>
      <c r="B28" s="174">
        <f>156+60</f>
        <v>216</v>
      </c>
      <c r="C28" s="45"/>
      <c r="D28" s="45"/>
      <c r="E28" s="46">
        <v>1.368976</v>
      </c>
      <c r="F28" s="114">
        <v>30803</v>
      </c>
      <c r="G28" s="185">
        <f t="shared" si="0"/>
        <v>87542.526438999994</v>
      </c>
    </row>
    <row r="29" spans="1:7" x14ac:dyDescent="0.2">
      <c r="A29" s="44" t="s">
        <v>135</v>
      </c>
      <c r="B29" s="174">
        <f>90+60+60</f>
        <v>210</v>
      </c>
      <c r="C29" s="45"/>
      <c r="D29" s="45"/>
      <c r="E29" s="46">
        <v>0.51916600000000002</v>
      </c>
      <c r="F29" s="114">
        <v>27079</v>
      </c>
      <c r="G29" s="185">
        <f t="shared" si="0"/>
        <v>76958.870026999997</v>
      </c>
    </row>
    <row r="30" spans="1:7" x14ac:dyDescent="0.2">
      <c r="A30" s="44" t="s">
        <v>136</v>
      </c>
      <c r="B30" s="174">
        <f>55+55+60</f>
        <v>170</v>
      </c>
      <c r="C30" s="45"/>
      <c r="D30" s="45"/>
      <c r="E30" s="46">
        <v>0.89444400000000002</v>
      </c>
      <c r="F30" s="114">
        <v>23014</v>
      </c>
      <c r="G30" s="185">
        <f t="shared" si="0"/>
        <v>65406.087181999996</v>
      </c>
    </row>
    <row r="31" spans="1:7" x14ac:dyDescent="0.2">
      <c r="A31" s="44" t="s">
        <v>137</v>
      </c>
      <c r="B31" s="174">
        <f>58+90+60</f>
        <v>208</v>
      </c>
      <c r="C31" s="45"/>
      <c r="D31" s="45"/>
      <c r="E31" s="46">
        <v>0.90149199999999996</v>
      </c>
      <c r="F31" s="114">
        <v>27243</v>
      </c>
      <c r="G31" s="185">
        <f t="shared" si="0"/>
        <v>77424.960158999995</v>
      </c>
    </row>
    <row r="32" spans="1:7" x14ac:dyDescent="0.2">
      <c r="A32" s="44" t="s">
        <v>138</v>
      </c>
      <c r="B32" s="174">
        <v>186</v>
      </c>
      <c r="C32" s="45"/>
      <c r="D32" s="45"/>
      <c r="E32" s="46">
        <v>1.028934</v>
      </c>
      <c r="F32" s="114">
        <v>28107</v>
      </c>
      <c r="G32" s="185">
        <f t="shared" si="0"/>
        <v>79880.459390999997</v>
      </c>
    </row>
    <row r="33" spans="1:7" x14ac:dyDescent="0.2">
      <c r="A33" s="44" t="s">
        <v>139</v>
      </c>
      <c r="B33" s="174">
        <f>66+66+66</f>
        <v>198</v>
      </c>
      <c r="C33" s="45"/>
      <c r="D33" s="45"/>
      <c r="E33" s="46">
        <v>0.93555500000000003</v>
      </c>
      <c r="F33" s="114">
        <v>24202</v>
      </c>
      <c r="G33" s="185">
        <f t="shared" si="0"/>
        <v>68782.398626000009</v>
      </c>
    </row>
    <row r="34" spans="1:7" x14ac:dyDescent="0.2">
      <c r="A34" s="44" t="s">
        <v>140</v>
      </c>
      <c r="B34" s="174">
        <f>60+60+30</f>
        <v>150</v>
      </c>
      <c r="C34" s="45"/>
      <c r="D34" s="45"/>
      <c r="E34" s="46">
        <v>0.68184500000000003</v>
      </c>
      <c r="F34" s="114">
        <v>20459</v>
      </c>
      <c r="G34" s="185">
        <f t="shared" si="0"/>
        <v>58144.743967000002</v>
      </c>
    </row>
    <row r="35" spans="1:7" x14ac:dyDescent="0.2">
      <c r="A35" s="44" t="s">
        <v>141</v>
      </c>
      <c r="B35" s="174">
        <f>30+60+30+60</f>
        <v>180</v>
      </c>
      <c r="C35" s="45"/>
      <c r="D35" s="45"/>
      <c r="E35" s="46">
        <v>0.78990700000000003</v>
      </c>
      <c r="F35" s="114">
        <v>23573</v>
      </c>
      <c r="G35" s="185">
        <f t="shared" si="0"/>
        <v>66994.772448999996</v>
      </c>
    </row>
    <row r="36" spans="1:7" x14ac:dyDescent="0.2">
      <c r="A36" s="44" t="s">
        <v>142</v>
      </c>
      <c r="B36" s="174">
        <v>258</v>
      </c>
      <c r="C36" s="45"/>
      <c r="D36" s="45"/>
      <c r="E36" s="46">
        <v>1.2838179999999999</v>
      </c>
      <c r="F36" s="114">
        <v>31918</v>
      </c>
      <c r="G36" s="185">
        <f t="shared" si="0"/>
        <v>90711.370934000006</v>
      </c>
    </row>
    <row r="37" spans="1:7" x14ac:dyDescent="0.2">
      <c r="A37" s="44" t="s">
        <v>143</v>
      </c>
      <c r="B37" s="174">
        <f>30+30+30+20+20+20+20+20+20</f>
        <v>210</v>
      </c>
      <c r="C37" s="45"/>
      <c r="D37" s="45"/>
      <c r="E37" s="46">
        <v>1.003681</v>
      </c>
      <c r="F37" s="114">
        <v>30243</v>
      </c>
      <c r="G37" s="185">
        <f t="shared" si="0"/>
        <v>85950.999158999999</v>
      </c>
    </row>
    <row r="38" spans="1:7" x14ac:dyDescent="0.2">
      <c r="A38" s="44" t="s">
        <v>144</v>
      </c>
      <c r="B38" s="174">
        <v>30</v>
      </c>
      <c r="C38" s="45"/>
      <c r="D38" s="45"/>
      <c r="E38" s="46"/>
      <c r="F38" s="114">
        <v>3875</v>
      </c>
      <c r="G38" s="185">
        <f t="shared" si="0"/>
        <v>11012.800375000001</v>
      </c>
    </row>
    <row r="39" spans="1:7" x14ac:dyDescent="0.2">
      <c r="A39" s="44" t="s">
        <v>145</v>
      </c>
      <c r="B39" s="174">
        <v>22</v>
      </c>
      <c r="C39" s="45"/>
      <c r="D39" s="45"/>
      <c r="E39" s="46"/>
      <c r="F39" s="114">
        <v>3785</v>
      </c>
      <c r="G39" s="185">
        <f t="shared" si="0"/>
        <v>10757.019205000001</v>
      </c>
    </row>
    <row r="40" spans="1:7" x14ac:dyDescent="0.2">
      <c r="A40" s="44" t="s">
        <v>146</v>
      </c>
      <c r="B40" s="174">
        <v>40</v>
      </c>
      <c r="C40" s="45"/>
      <c r="D40" s="45"/>
      <c r="E40" s="46">
        <v>0.189108</v>
      </c>
      <c r="F40" s="114">
        <v>6379</v>
      </c>
      <c r="G40" s="185">
        <f t="shared" si="0"/>
        <v>18129.200927000002</v>
      </c>
    </row>
    <row r="41" spans="1:7" x14ac:dyDescent="0.2">
      <c r="A41" s="44" t="s">
        <v>147</v>
      </c>
      <c r="B41" s="174"/>
      <c r="C41" s="45"/>
      <c r="D41" s="45"/>
      <c r="E41" s="46"/>
      <c r="F41" s="114"/>
      <c r="G41" s="187"/>
    </row>
    <row r="42" spans="1:7" x14ac:dyDescent="0.2">
      <c r="A42" s="44" t="s">
        <v>148</v>
      </c>
      <c r="B42" s="174"/>
      <c r="C42" s="45"/>
      <c r="D42" s="45"/>
      <c r="E42" s="46"/>
      <c r="F42" s="114"/>
      <c r="G42" s="187"/>
    </row>
    <row r="43" spans="1:7" x14ac:dyDescent="0.2">
      <c r="A43" s="44" t="s">
        <v>149</v>
      </c>
      <c r="B43" s="174"/>
      <c r="C43" s="45"/>
      <c r="D43" s="45"/>
      <c r="E43" s="46"/>
      <c r="F43" s="114"/>
      <c r="G43" s="187"/>
    </row>
    <row r="44" spans="1:7" x14ac:dyDescent="0.2">
      <c r="A44" s="44" t="s">
        <v>150</v>
      </c>
      <c r="B44" s="174"/>
      <c r="C44" s="45"/>
      <c r="D44" s="45"/>
      <c r="E44" s="46"/>
      <c r="F44" s="114"/>
      <c r="G44" s="187"/>
    </row>
    <row r="45" spans="1:7" x14ac:dyDescent="0.2">
      <c r="A45" s="44" t="s">
        <v>151</v>
      </c>
      <c r="B45" s="174"/>
      <c r="C45" s="45"/>
      <c r="D45" s="45"/>
      <c r="E45" s="46"/>
      <c r="F45" s="114"/>
      <c r="G45" s="187"/>
    </row>
    <row r="46" spans="1:7" x14ac:dyDescent="0.2">
      <c r="A46" s="44" t="s">
        <v>152</v>
      </c>
      <c r="B46" s="174"/>
      <c r="C46" s="45"/>
      <c r="D46" s="45"/>
      <c r="E46" s="46"/>
      <c r="F46" s="114"/>
      <c r="G46" s="187"/>
    </row>
    <row r="47" spans="1:7" x14ac:dyDescent="0.2">
      <c r="A47" s="44" t="s">
        <v>153</v>
      </c>
      <c r="B47" s="174"/>
      <c r="C47" s="45"/>
      <c r="D47" s="45"/>
      <c r="E47" s="46"/>
      <c r="F47" s="114"/>
      <c r="G47" s="187"/>
    </row>
    <row r="48" spans="1:7" x14ac:dyDescent="0.2">
      <c r="A48" s="44" t="s">
        <v>154</v>
      </c>
      <c r="B48" s="174"/>
      <c r="C48" s="45"/>
      <c r="D48" s="45"/>
      <c r="E48" s="46"/>
      <c r="F48" s="114"/>
      <c r="G48" s="187"/>
    </row>
    <row r="49" spans="1:7" x14ac:dyDescent="0.2">
      <c r="A49" s="44" t="s">
        <v>155</v>
      </c>
      <c r="B49" s="174"/>
      <c r="C49" s="45"/>
      <c r="D49" s="45"/>
      <c r="E49" s="46"/>
      <c r="F49" s="114"/>
      <c r="G49" s="187"/>
    </row>
    <row r="50" spans="1:7" x14ac:dyDescent="0.2">
      <c r="A50" s="44" t="s">
        <v>156</v>
      </c>
      <c r="B50" s="174"/>
      <c r="C50" s="45"/>
      <c r="D50" s="45"/>
      <c r="E50" s="46"/>
      <c r="F50" s="114"/>
      <c r="G50" s="187"/>
    </row>
    <row r="51" spans="1:7" x14ac:dyDescent="0.2">
      <c r="A51" s="44" t="s">
        <v>157</v>
      </c>
      <c r="B51" s="174"/>
      <c r="C51" s="45"/>
      <c r="D51" s="45"/>
      <c r="E51" s="46"/>
      <c r="F51" s="114"/>
      <c r="G51" s="187"/>
    </row>
    <row r="52" spans="1:7" x14ac:dyDescent="0.2">
      <c r="A52" s="44" t="s">
        <v>158</v>
      </c>
      <c r="B52" s="174">
        <v>46</v>
      </c>
      <c r="C52" s="45"/>
      <c r="D52" s="45"/>
      <c r="E52" s="46">
        <v>0.152696</v>
      </c>
      <c r="F52" s="114">
        <v>6728</v>
      </c>
      <c r="G52" s="187">
        <f>F52*2842.013/1000</f>
        <v>19121.063463999999</v>
      </c>
    </row>
    <row r="53" spans="1:7" x14ac:dyDescent="0.2">
      <c r="A53" s="44" t="s">
        <v>159</v>
      </c>
      <c r="B53" s="174"/>
      <c r="C53" s="45"/>
      <c r="D53" s="45"/>
      <c r="E53" s="46"/>
      <c r="F53" s="114"/>
      <c r="G53" s="187"/>
    </row>
    <row r="54" spans="1:7" x14ac:dyDescent="0.2">
      <c r="A54" s="44" t="s">
        <v>160</v>
      </c>
      <c r="B54" s="174"/>
      <c r="C54" s="45"/>
      <c r="D54" s="45"/>
      <c r="E54" s="46"/>
      <c r="F54" s="114"/>
      <c r="G54" s="187"/>
    </row>
    <row r="55" spans="1:7" x14ac:dyDescent="0.2">
      <c r="A55" s="44" t="s">
        <v>161</v>
      </c>
      <c r="B55" s="174">
        <v>20</v>
      </c>
      <c r="C55" s="45"/>
      <c r="D55" s="45"/>
      <c r="E55" s="46"/>
      <c r="F55" s="114">
        <v>2300</v>
      </c>
      <c r="G55" s="187">
        <f>F55*2842.013/1000</f>
        <v>6536.629899999999</v>
      </c>
    </row>
    <row r="56" spans="1:7" x14ac:dyDescent="0.2">
      <c r="A56" s="44" t="s">
        <v>162</v>
      </c>
      <c r="B56" s="45"/>
      <c r="C56" s="45"/>
      <c r="D56" s="45"/>
      <c r="E56" s="46"/>
      <c r="F56" s="114"/>
      <c r="G56" s="187"/>
    </row>
    <row r="57" spans="1:7" x14ac:dyDescent="0.2">
      <c r="A57" s="44" t="s">
        <v>163</v>
      </c>
      <c r="B57" s="45"/>
      <c r="C57" s="45"/>
      <c r="D57" s="45"/>
      <c r="E57" s="46"/>
      <c r="F57" s="114"/>
      <c r="G57" s="187"/>
    </row>
    <row r="58" spans="1:7" x14ac:dyDescent="0.2">
      <c r="A58" s="44" t="s">
        <v>164</v>
      </c>
      <c r="B58" s="45"/>
      <c r="C58" s="45"/>
      <c r="D58" s="45"/>
      <c r="E58" s="46"/>
      <c r="F58" s="114"/>
      <c r="G58" s="187"/>
    </row>
    <row r="59" spans="1:7" x14ac:dyDescent="0.2">
      <c r="A59" s="44" t="s">
        <v>165</v>
      </c>
      <c r="B59" s="45"/>
      <c r="C59" s="45"/>
      <c r="D59" s="45"/>
      <c r="E59" s="46"/>
      <c r="F59" s="114"/>
      <c r="G59" s="187"/>
    </row>
    <row r="60" spans="1:7" x14ac:dyDescent="0.2">
      <c r="A60" s="44" t="s">
        <v>166</v>
      </c>
      <c r="B60" s="45"/>
      <c r="C60" s="45"/>
      <c r="D60" s="45"/>
      <c r="E60" s="46"/>
      <c r="F60" s="114"/>
      <c r="G60" s="187"/>
    </row>
    <row r="61" spans="1:7" x14ac:dyDescent="0.2">
      <c r="A61" s="44" t="s">
        <v>167</v>
      </c>
      <c r="B61" s="45"/>
      <c r="C61" s="45"/>
      <c r="D61" s="45"/>
      <c r="E61" s="46"/>
      <c r="F61" s="114"/>
      <c r="G61" s="187"/>
    </row>
    <row r="62" spans="1:7" x14ac:dyDescent="0.2">
      <c r="A62" s="44" t="s">
        <v>168</v>
      </c>
      <c r="B62" s="45"/>
      <c r="C62" s="45"/>
      <c r="D62" s="45"/>
      <c r="E62" s="46"/>
      <c r="F62" s="114"/>
      <c r="G62" s="187"/>
    </row>
    <row r="63" spans="1:7" x14ac:dyDescent="0.2">
      <c r="A63" s="44" t="s">
        <v>169</v>
      </c>
      <c r="B63" s="174">
        <v>136</v>
      </c>
      <c r="C63" s="45"/>
      <c r="D63" s="45"/>
      <c r="E63" s="46">
        <v>0.84980999999999995</v>
      </c>
      <c r="F63" s="114">
        <v>21875</v>
      </c>
      <c r="G63" s="187">
        <f>F63*2842.013/1000</f>
        <v>62169.034375000003</v>
      </c>
    </row>
    <row r="64" spans="1:7" x14ac:dyDescent="0.2">
      <c r="A64" s="44" t="s">
        <v>170</v>
      </c>
      <c r="B64" s="174"/>
      <c r="C64" s="45"/>
      <c r="D64" s="45"/>
      <c r="E64" s="46"/>
      <c r="F64" s="114"/>
      <c r="G64" s="187"/>
    </row>
    <row r="65" spans="1:7" x14ac:dyDescent="0.2">
      <c r="A65" s="44" t="s">
        <v>171</v>
      </c>
      <c r="B65" s="174">
        <v>120</v>
      </c>
      <c r="C65" s="45"/>
      <c r="D65" s="45"/>
      <c r="E65" s="46">
        <v>0.48451499999999997</v>
      </c>
      <c r="F65" s="114">
        <v>15043</v>
      </c>
      <c r="G65" s="187">
        <f>F65*2842.013/1000</f>
        <v>42752.401558999998</v>
      </c>
    </row>
    <row r="66" spans="1:7" x14ac:dyDescent="0.2">
      <c r="A66" s="44" t="s">
        <v>172</v>
      </c>
      <c r="B66" s="174">
        <v>151</v>
      </c>
      <c r="C66" s="45"/>
      <c r="D66" s="45"/>
      <c r="E66" s="46">
        <v>0.78990700000000003</v>
      </c>
      <c r="F66" s="114">
        <v>20213</v>
      </c>
      <c r="G66" s="187">
        <f>F66*2842.013/1000</f>
        <v>57445.608768999999</v>
      </c>
    </row>
    <row r="67" spans="1:7" x14ac:dyDescent="0.2">
      <c r="A67" s="44" t="s">
        <v>173</v>
      </c>
      <c r="B67" s="174"/>
      <c r="C67" s="45"/>
      <c r="D67" s="45"/>
      <c r="E67" s="46"/>
      <c r="F67" s="114"/>
      <c r="G67" s="187"/>
    </row>
    <row r="68" spans="1:7" x14ac:dyDescent="0.2">
      <c r="A68" s="44" t="s">
        <v>174</v>
      </c>
      <c r="B68" s="174">
        <f>12+12+12+12+12</f>
        <v>60</v>
      </c>
      <c r="C68" s="45"/>
      <c r="D68" s="45"/>
      <c r="E68" s="46">
        <v>0.28601100000000002</v>
      </c>
      <c r="F68" s="114">
        <v>9550</v>
      </c>
      <c r="G68" s="187">
        <f>F68*2842.013/1000</f>
        <v>27141.224149999998</v>
      </c>
    </row>
    <row r="69" spans="1:7" x14ac:dyDescent="0.2">
      <c r="A69" s="44" t="s">
        <v>175</v>
      </c>
      <c r="B69" s="174"/>
      <c r="C69" s="45"/>
      <c r="D69" s="45"/>
      <c r="E69" s="46"/>
      <c r="F69" s="114"/>
      <c r="G69" s="187"/>
    </row>
    <row r="70" spans="1:7" x14ac:dyDescent="0.2">
      <c r="A70" s="44" t="s">
        <v>176</v>
      </c>
      <c r="B70" s="174">
        <v>175</v>
      </c>
      <c r="C70" s="45"/>
      <c r="D70" s="45"/>
      <c r="E70" s="46">
        <v>0.89327000000000001</v>
      </c>
      <c r="F70" s="114">
        <v>23695</v>
      </c>
      <c r="G70" s="187">
        <f>F70*2842.013/1000</f>
        <v>67341.498034999997</v>
      </c>
    </row>
    <row r="71" spans="1:7" x14ac:dyDescent="0.2">
      <c r="A71" s="44" t="s">
        <v>177</v>
      </c>
      <c r="B71" s="174">
        <f>60+60+60</f>
        <v>180</v>
      </c>
      <c r="C71" s="45"/>
      <c r="D71" s="45"/>
      <c r="E71" s="46">
        <v>0.83101700000000001</v>
      </c>
      <c r="F71" s="114">
        <v>23250</v>
      </c>
      <c r="G71" s="187">
        <f>F71*2842.013/1000</f>
        <v>66076.802249999993</v>
      </c>
    </row>
    <row r="72" spans="1:7" x14ac:dyDescent="0.2">
      <c r="A72" s="44" t="s">
        <v>178</v>
      </c>
      <c r="B72" s="174">
        <f>60+60</f>
        <v>120</v>
      </c>
      <c r="C72" s="45"/>
      <c r="D72" s="45"/>
      <c r="E72" s="46">
        <v>0.64249699999999998</v>
      </c>
      <c r="F72" s="114">
        <v>15400</v>
      </c>
      <c r="G72" s="187">
        <f>F72*2842.013/1000</f>
        <v>43767.000199999995</v>
      </c>
    </row>
    <row r="73" spans="1:7" x14ac:dyDescent="0.2">
      <c r="A73" s="44" t="s">
        <v>179</v>
      </c>
      <c r="B73" s="174">
        <f>90+30</f>
        <v>120</v>
      </c>
      <c r="C73" s="45"/>
      <c r="D73" s="45"/>
      <c r="E73" s="46">
        <v>0.56673600000000002</v>
      </c>
      <c r="F73" s="114">
        <v>15500</v>
      </c>
      <c r="G73" s="187">
        <f>F73*2842.013/1000</f>
        <v>44051.201500000003</v>
      </c>
    </row>
    <row r="74" spans="1:7" x14ac:dyDescent="0.2">
      <c r="A74" s="44" t="s">
        <v>180</v>
      </c>
      <c r="B74" s="174"/>
      <c r="C74" s="45"/>
      <c r="D74" s="45"/>
      <c r="E74" s="46"/>
      <c r="F74" s="114"/>
      <c r="G74" s="187"/>
    </row>
    <row r="75" spans="1:7" x14ac:dyDescent="0.2">
      <c r="A75" s="44" t="s">
        <v>181</v>
      </c>
      <c r="B75" s="174"/>
      <c r="C75" s="45"/>
      <c r="D75" s="45"/>
      <c r="E75" s="46"/>
      <c r="F75" s="114"/>
      <c r="G75" s="187"/>
    </row>
    <row r="76" spans="1:7" x14ac:dyDescent="0.2">
      <c r="A76" s="44" t="s">
        <v>182</v>
      </c>
      <c r="B76" s="314">
        <f>36+36+36</f>
        <v>108</v>
      </c>
      <c r="C76" s="45"/>
      <c r="D76" s="45"/>
      <c r="E76" s="46">
        <v>0.55616500000000002</v>
      </c>
      <c r="F76" s="114">
        <v>15362</v>
      </c>
      <c r="G76" s="187">
        <f>F76*2842.013/1000</f>
        <v>43659.003706000003</v>
      </c>
    </row>
    <row r="77" spans="1:7" x14ac:dyDescent="0.2">
      <c r="A77" s="44" t="s">
        <v>183</v>
      </c>
      <c r="B77" s="174"/>
      <c r="C77" s="45"/>
      <c r="D77" s="45"/>
      <c r="E77" s="46"/>
      <c r="F77" s="114"/>
      <c r="G77" s="187"/>
    </row>
    <row r="78" spans="1:7" x14ac:dyDescent="0.2">
      <c r="A78" s="44" t="s">
        <v>184</v>
      </c>
      <c r="B78" s="174"/>
      <c r="C78" s="45"/>
      <c r="D78" s="45"/>
      <c r="E78" s="46"/>
      <c r="F78" s="114"/>
      <c r="G78" s="187"/>
    </row>
    <row r="79" spans="1:7" x14ac:dyDescent="0.2">
      <c r="A79" s="44" t="s">
        <v>185</v>
      </c>
      <c r="B79" s="174">
        <f>12+12+12+12</f>
        <v>48</v>
      </c>
      <c r="C79" s="45"/>
      <c r="D79" s="45"/>
      <c r="E79" s="46">
        <v>0.27074199999999998</v>
      </c>
      <c r="F79" s="114">
        <v>7594</v>
      </c>
      <c r="G79" s="187">
        <f t="shared" ref="G79:G87" si="1">F79*2842.013/1000</f>
        <v>21582.246722</v>
      </c>
    </row>
    <row r="80" spans="1:7" x14ac:dyDescent="0.2">
      <c r="A80" s="44" t="s">
        <v>186</v>
      </c>
      <c r="B80" s="174">
        <v>96</v>
      </c>
      <c r="C80" s="45"/>
      <c r="D80" s="45"/>
      <c r="E80" s="46">
        <v>0.40581800000000001</v>
      </c>
      <c r="F80" s="114">
        <v>11555</v>
      </c>
      <c r="G80" s="187">
        <f t="shared" si="1"/>
        <v>32839.460214999999</v>
      </c>
    </row>
    <row r="81" spans="1:7" x14ac:dyDescent="0.2">
      <c r="A81" s="44" t="s">
        <v>187</v>
      </c>
      <c r="B81" s="174">
        <f>36+36+36</f>
        <v>108</v>
      </c>
      <c r="C81" s="45"/>
      <c r="D81" s="45"/>
      <c r="E81" s="46">
        <v>0.51564200000000004</v>
      </c>
      <c r="F81" s="114">
        <v>15314</v>
      </c>
      <c r="G81" s="187">
        <f t="shared" si="1"/>
        <v>43522.587082000005</v>
      </c>
    </row>
    <row r="82" spans="1:7" x14ac:dyDescent="0.2">
      <c r="A82" s="44" t="s">
        <v>188</v>
      </c>
      <c r="B82" s="174">
        <v>48</v>
      </c>
      <c r="C82" s="45"/>
      <c r="D82" s="45"/>
      <c r="E82" s="46">
        <v>0.22786899999999999</v>
      </c>
      <c r="F82" s="114">
        <v>5319</v>
      </c>
      <c r="G82" s="187">
        <f t="shared" si="1"/>
        <v>15116.667147</v>
      </c>
    </row>
    <row r="83" spans="1:7" x14ac:dyDescent="0.2">
      <c r="A83" s="44" t="s">
        <v>189</v>
      </c>
      <c r="B83" s="174">
        <v>48</v>
      </c>
      <c r="C83" s="45"/>
      <c r="D83" s="45"/>
      <c r="E83" s="46">
        <v>0.21906</v>
      </c>
      <c r="F83" s="114">
        <v>5319</v>
      </c>
      <c r="G83" s="187">
        <f t="shared" si="1"/>
        <v>15116.667147</v>
      </c>
    </row>
    <row r="84" spans="1:7" x14ac:dyDescent="0.2">
      <c r="A84" s="44" t="s">
        <v>190</v>
      </c>
      <c r="B84" s="174">
        <v>47</v>
      </c>
      <c r="C84" s="45"/>
      <c r="D84" s="45"/>
      <c r="E84" s="46">
        <v>0.200267</v>
      </c>
      <c r="F84" s="114">
        <v>5408</v>
      </c>
      <c r="G84" s="187">
        <f t="shared" si="1"/>
        <v>15369.606303999999</v>
      </c>
    </row>
    <row r="85" spans="1:7" x14ac:dyDescent="0.2">
      <c r="A85" s="44" t="s">
        <v>191</v>
      </c>
      <c r="B85" s="174">
        <v>48</v>
      </c>
      <c r="C85" s="45"/>
      <c r="D85" s="45"/>
      <c r="E85" s="46">
        <v>0.20261599999999999</v>
      </c>
      <c r="F85" s="114">
        <v>5439</v>
      </c>
      <c r="G85" s="187">
        <f t="shared" si="1"/>
        <v>15457.708707</v>
      </c>
    </row>
    <row r="86" spans="1:7" x14ac:dyDescent="0.2">
      <c r="A86" s="44" t="s">
        <v>192</v>
      </c>
      <c r="B86" s="174">
        <v>48</v>
      </c>
      <c r="C86" s="45"/>
      <c r="D86" s="45"/>
      <c r="E86" s="46">
        <v>0.204378</v>
      </c>
      <c r="F86" s="114">
        <v>5439</v>
      </c>
      <c r="G86" s="187">
        <f t="shared" si="1"/>
        <v>15457.708707</v>
      </c>
    </row>
    <row r="87" spans="1:7" x14ac:dyDescent="0.2">
      <c r="A87" s="44" t="s">
        <v>193</v>
      </c>
      <c r="B87" s="174">
        <v>48</v>
      </c>
      <c r="C87" s="45"/>
      <c r="D87" s="45"/>
      <c r="E87" s="46">
        <v>0.229631</v>
      </c>
      <c r="F87" s="114">
        <v>5319</v>
      </c>
      <c r="G87" s="187">
        <f t="shared" si="1"/>
        <v>15116.667147</v>
      </c>
    </row>
    <row r="88" spans="1:7" x14ac:dyDescent="0.2">
      <c r="A88" s="44" t="s">
        <v>194</v>
      </c>
      <c r="B88" s="48"/>
      <c r="C88" s="45"/>
      <c r="D88" s="45"/>
      <c r="E88" s="46"/>
      <c r="F88" s="114"/>
      <c r="G88" s="187"/>
    </row>
    <row r="89" spans="1:7" x14ac:dyDescent="0.2">
      <c r="A89" s="44" t="s">
        <v>195</v>
      </c>
      <c r="B89" s="48"/>
      <c r="C89" s="45"/>
      <c r="D89" s="45"/>
      <c r="E89" s="46"/>
      <c r="F89" s="114"/>
      <c r="G89" s="187"/>
    </row>
    <row r="90" spans="1:7" x14ac:dyDescent="0.2">
      <c r="A90" s="44" t="s">
        <v>196</v>
      </c>
      <c r="B90" s="48"/>
      <c r="C90" s="45"/>
      <c r="D90" s="45"/>
      <c r="E90" s="46"/>
      <c r="F90" s="114"/>
      <c r="G90" s="187"/>
    </row>
    <row r="91" spans="1:7" x14ac:dyDescent="0.2">
      <c r="A91" s="44" t="s">
        <v>197</v>
      </c>
      <c r="B91" s="48"/>
      <c r="C91" s="45"/>
      <c r="D91" s="45"/>
      <c r="E91" s="46"/>
      <c r="F91" s="114"/>
      <c r="G91" s="187"/>
    </row>
    <row r="92" spans="1:7" x14ac:dyDescent="0.2">
      <c r="A92" s="44" t="s">
        <v>198</v>
      </c>
      <c r="B92" s="48"/>
      <c r="C92" s="45"/>
      <c r="D92" s="45"/>
      <c r="E92" s="46"/>
      <c r="F92" s="114"/>
      <c r="G92" s="187"/>
    </row>
    <row r="93" spans="1:7" x14ac:dyDescent="0.2">
      <c r="A93" s="44">
        <v>6158</v>
      </c>
      <c r="B93" s="48"/>
      <c r="C93" s="45"/>
      <c r="D93" s="45"/>
      <c r="E93" s="46"/>
      <c r="F93" s="114"/>
      <c r="G93" s="187"/>
    </row>
    <row r="94" spans="1:7" x14ac:dyDescent="0.2">
      <c r="A94" s="44" t="s">
        <v>199</v>
      </c>
      <c r="B94" s="48"/>
      <c r="C94" s="45"/>
      <c r="D94" s="45"/>
      <c r="E94" s="46"/>
      <c r="F94" s="114"/>
      <c r="G94" s="187"/>
    </row>
    <row r="95" spans="1:7" x14ac:dyDescent="0.2">
      <c r="A95" s="44" t="s">
        <v>200</v>
      </c>
      <c r="B95" s="48"/>
      <c r="C95" s="45"/>
      <c r="D95" s="45"/>
      <c r="E95" s="46"/>
      <c r="F95" s="114"/>
      <c r="G95" s="187"/>
    </row>
    <row r="96" spans="1:7" x14ac:dyDescent="0.2">
      <c r="A96" s="44" t="s">
        <v>201</v>
      </c>
      <c r="B96" s="48"/>
      <c r="C96" s="45"/>
      <c r="D96" s="45"/>
      <c r="E96" s="46"/>
      <c r="F96" s="114"/>
      <c r="G96" s="187"/>
    </row>
    <row r="97" spans="1:7" x14ac:dyDescent="0.2">
      <c r="A97" s="44" t="s">
        <v>202</v>
      </c>
      <c r="B97" s="48"/>
      <c r="C97" s="45"/>
      <c r="D97" s="45"/>
      <c r="E97" s="46"/>
      <c r="F97" s="114"/>
      <c r="G97" s="187"/>
    </row>
    <row r="98" spans="1:7" x14ac:dyDescent="0.2">
      <c r="A98" s="44" t="s">
        <v>203</v>
      </c>
      <c r="B98" s="48"/>
      <c r="C98" s="45"/>
      <c r="D98" s="45"/>
      <c r="E98" s="46"/>
      <c r="F98" s="114"/>
      <c r="G98" s="187"/>
    </row>
    <row r="99" spans="1:7" x14ac:dyDescent="0.2">
      <c r="A99" s="44" t="s">
        <v>204</v>
      </c>
      <c r="B99" s="48"/>
      <c r="C99" s="45"/>
      <c r="D99" s="45"/>
      <c r="E99" s="46"/>
      <c r="F99" s="114"/>
      <c r="G99" s="187"/>
    </row>
    <row r="100" spans="1:7" x14ac:dyDescent="0.2">
      <c r="A100" s="44" t="s">
        <v>205</v>
      </c>
      <c r="B100" s="48"/>
      <c r="C100" s="45"/>
      <c r="D100" s="45"/>
      <c r="E100" s="46"/>
      <c r="F100" s="114"/>
      <c r="G100" s="187"/>
    </row>
    <row r="101" spans="1:7" x14ac:dyDescent="0.2">
      <c r="A101" s="44" t="s">
        <v>206</v>
      </c>
      <c r="B101" s="48"/>
      <c r="C101" s="45"/>
      <c r="D101" s="45"/>
      <c r="E101" s="46"/>
      <c r="F101" s="114"/>
      <c r="G101" s="187"/>
    </row>
    <row r="102" spans="1:7" x14ac:dyDescent="0.2">
      <c r="A102" s="44" t="s">
        <v>207</v>
      </c>
      <c r="B102" s="48"/>
      <c r="C102" s="45"/>
      <c r="D102" s="45"/>
      <c r="E102" s="46"/>
      <c r="F102" s="114"/>
      <c r="G102" s="187"/>
    </row>
    <row r="103" spans="1:7" x14ac:dyDescent="0.2">
      <c r="A103" s="47" t="s">
        <v>208</v>
      </c>
      <c r="B103" s="48"/>
      <c r="C103" s="45"/>
      <c r="D103" s="45"/>
      <c r="E103" s="46"/>
      <c r="F103" s="114"/>
      <c r="G103" s="255"/>
    </row>
    <row r="104" spans="1:7" x14ac:dyDescent="0.2">
      <c r="A104" s="349">
        <v>6103</v>
      </c>
      <c r="B104" s="350" t="s">
        <v>494</v>
      </c>
      <c r="C104" s="351"/>
      <c r="D104" s="351"/>
      <c r="E104" s="352"/>
      <c r="F104" s="353">
        <v>7164</v>
      </c>
      <c r="G104" s="354">
        <f>F104*2842.013/1000</f>
        <v>20360.181131999998</v>
      </c>
    </row>
    <row r="105" spans="1:7" x14ac:dyDescent="0.2">
      <c r="A105" s="44"/>
      <c r="B105" s="355" t="s">
        <v>511</v>
      </c>
      <c r="C105" s="45"/>
      <c r="D105" s="45"/>
      <c r="E105" s="46"/>
      <c r="F105" s="114"/>
      <c r="G105" s="187"/>
    </row>
    <row r="106" spans="1:7" x14ac:dyDescent="0.2">
      <c r="A106" s="367"/>
      <c r="B106" s="369">
        <v>31</v>
      </c>
      <c r="C106" s="368"/>
      <c r="D106" s="368"/>
      <c r="E106" s="368"/>
      <c r="F106" s="368"/>
      <c r="G106" s="305"/>
    </row>
  </sheetData>
  <mergeCells count="2">
    <mergeCell ref="A1:G1"/>
    <mergeCell ref="A2:G2"/>
  </mergeCells>
  <phoneticPr fontId="6" type="noConversion"/>
  <printOptions horizontalCentered="1"/>
  <pageMargins left="0.23622047244094488" right="0.23622047244094488" top="0.19685039370078741" bottom="0.19685039370078741" header="0.31496062992125984" footer="0.31496062992125984"/>
  <pageSetup paperSize="9" scale="50" orientation="portrait" horizontalDpi="300" verticalDpi="300" r:id="rId1"/>
  <headerFooter alignWithMargins="0">
    <oddFooter>&amp;R&amp;P/&amp;N oldal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11</vt:i4>
      </vt:variant>
      <vt:variant>
        <vt:lpstr>Névvel ellátott tartományok</vt:lpstr>
      </vt:variant>
      <vt:variant>
        <vt:i4>15</vt:i4>
      </vt:variant>
    </vt:vector>
  </HeadingPairs>
  <TitlesOfParts>
    <vt:vector size="26" baseType="lpstr">
      <vt:lpstr>I. táblázat</vt:lpstr>
      <vt:lpstr>II. táblázat</vt:lpstr>
      <vt:lpstr>III. táblázat</vt:lpstr>
      <vt:lpstr>IV. táblázat</vt:lpstr>
      <vt:lpstr>V. táblázat</vt:lpstr>
      <vt:lpstr>VI. táblázat</vt:lpstr>
      <vt:lpstr>VII. táblázat</vt:lpstr>
      <vt:lpstr>VIII. táblázat</vt:lpstr>
      <vt:lpstr>IX. táblázat</vt:lpstr>
      <vt:lpstr>X. táblázat</vt:lpstr>
      <vt:lpstr>XI. táblázat</vt:lpstr>
      <vt:lpstr>'IV. táblázat'!_pr470</vt:lpstr>
      <vt:lpstr>'IV. táblázat'!_pr475</vt:lpstr>
      <vt:lpstr>'VII. táblázat'!_pr497</vt:lpstr>
      <vt:lpstr>'VII. táblázat'!_pr500</vt:lpstr>
      <vt:lpstr>'VII. táblázat'!_pr501</vt:lpstr>
      <vt:lpstr>'IX. táblázat'!Nyomtatási_cím</vt:lpstr>
      <vt:lpstr>'VIII. táblázat'!Nyomtatási_cím</vt:lpstr>
      <vt:lpstr>'X. táblázat'!Nyomtatási_cím</vt:lpstr>
      <vt:lpstr>'XI. táblázat'!Nyomtatási_cím</vt:lpstr>
      <vt:lpstr>'I. táblázat'!Nyomtatási_terület</vt:lpstr>
      <vt:lpstr>'IX. táblázat'!Nyomtatási_terület</vt:lpstr>
      <vt:lpstr>'V. táblázat'!Nyomtatási_terület</vt:lpstr>
      <vt:lpstr>'VI. táblázat'!Nyomtatási_terület</vt:lpstr>
      <vt:lpstr>'X. táblázat'!Nyomtatási_terület</vt:lpstr>
      <vt:lpstr>'XI. táblázat'!Nyomtatási_terület</vt:lpstr>
    </vt:vector>
  </TitlesOfParts>
  <Company>T-Contractor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nagymik</dc:creator>
  <cp:lastModifiedBy>Kovács József 3</cp:lastModifiedBy>
  <cp:lastPrinted>2020-07-13T12:07:09Z</cp:lastPrinted>
  <dcterms:created xsi:type="dcterms:W3CDTF">2006-03-07T07:13:45Z</dcterms:created>
  <dcterms:modified xsi:type="dcterms:W3CDTF">2020-07-14T09:51:35Z</dcterms:modified>
</cp:coreProperties>
</file>